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tables/table2.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d.docs.live.net/50385a46fa2485a9/Documenten/Lars/Chutes.nl/Chutes shared/Parachute design/Done-ish/"/>
    </mc:Choice>
  </mc:AlternateContent>
  <xr:revisionPtr revIDLastSave="1484" documentId="8_{6C178A5F-025D-4D26-B109-99F2083FC172}" xr6:coauthVersionLast="45" xr6:coauthVersionMax="46" xr10:uidLastSave="{F2C054C4-BF77-48EF-AC1D-35CF1353FD6D}"/>
  <bookViews>
    <workbookView minimized="1" xWindow="23940" yWindow="4035" windowWidth="21600" windowHeight="11385" activeTab="1" xr2:uid="{4289C1B2-7571-459D-8F73-C7962AE52814}"/>
  </bookViews>
  <sheets>
    <sheet name="Parachute inflation" sheetId="3" r:id="rId1"/>
    <sheet name="Parachute inflation, reefed" sheetId="5" r:id="rId2"/>
  </sheets>
  <calcPr calcId="191028"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5" i="5" l="1"/>
  <c r="K15" i="5"/>
  <c r="L15" i="5" s="1"/>
  <c r="J15" i="5"/>
  <c r="H14" i="3" l="1"/>
  <c r="E16" i="5"/>
  <c r="E15" i="3"/>
  <c r="C35" i="3"/>
  <c r="I14" i="3"/>
  <c r="J14" i="3" s="1"/>
  <c r="D15" i="3" s="1"/>
  <c r="E16" i="3" s="1"/>
  <c r="L8" i="3"/>
  <c r="L9" i="3" s="1"/>
  <c r="H8" i="3"/>
  <c r="C15" i="3"/>
  <c r="L8" i="5" l="1"/>
  <c r="L7" i="5"/>
  <c r="H7" i="5"/>
  <c r="C16" i="3" l="1"/>
  <c r="E14" i="3"/>
  <c r="G14" i="3" s="1"/>
  <c r="D14" i="3"/>
  <c r="F15" i="3"/>
  <c r="K14" i="3" l="1"/>
  <c r="F16" i="3"/>
  <c r="F17" i="3" s="1"/>
  <c r="F18" i="3" s="1"/>
  <c r="F19" i="3" s="1"/>
  <c r="F20" i="3" s="1"/>
  <c r="F21" i="3" s="1"/>
  <c r="F22" i="3" s="1"/>
  <c r="F23" i="3" s="1"/>
  <c r="F24" i="3" s="1"/>
  <c r="F25" i="3" s="1"/>
  <c r="F26" i="3" s="1"/>
  <c r="F27" i="3" s="1"/>
  <c r="F28" i="3" s="1"/>
  <c r="C17" i="3"/>
  <c r="C18" i="3" s="1"/>
  <c r="C19" i="3" s="1"/>
  <c r="C20" i="3" s="1"/>
  <c r="C21" i="3" s="1"/>
  <c r="C22" i="3" s="1"/>
  <c r="C23" i="3" s="1"/>
  <c r="C24" i="3" s="1"/>
  <c r="C25" i="3" s="1"/>
  <c r="C26" i="3" s="1"/>
  <c r="C27" i="3" s="1"/>
  <c r="C28" i="3" s="1"/>
  <c r="C29" i="3" s="1"/>
  <c r="C30" i="3" s="1"/>
  <c r="C31" i="3" s="1"/>
  <c r="F29" i="3" l="1"/>
  <c r="F30" i="3" s="1"/>
  <c r="F31" i="3" s="1"/>
  <c r="F32" i="3" s="1"/>
  <c r="F33" i="3" s="1"/>
  <c r="F34" i="3" s="1"/>
  <c r="F35" i="3" s="1"/>
  <c r="F36" i="3" s="1"/>
  <c r="F37" i="3" s="1"/>
  <c r="F38" i="3" s="1"/>
  <c r="F39" i="3" s="1"/>
  <c r="F40" i="3" s="1"/>
  <c r="F41" i="3" s="1"/>
  <c r="F42" i="3" s="1"/>
  <c r="F43" i="3" s="1"/>
  <c r="F44" i="3" s="1"/>
  <c r="F45" i="3" s="1"/>
  <c r="F46" i="3" s="1"/>
  <c r="F47" i="3" s="1"/>
  <c r="F48" i="3" s="1"/>
  <c r="F49" i="3" s="1"/>
  <c r="F50" i="3" s="1"/>
  <c r="F51" i="3" s="1"/>
  <c r="F52" i="3" s="1"/>
  <c r="F53" i="3" s="1"/>
  <c r="F54" i="3" s="1"/>
  <c r="F55" i="3" s="1"/>
  <c r="F56" i="3" s="1"/>
  <c r="F57" i="3" s="1"/>
  <c r="F58" i="3" s="1"/>
  <c r="F59" i="3" s="1"/>
  <c r="F60" i="3" s="1"/>
  <c r="F61" i="3" s="1"/>
  <c r="F62" i="3" s="1"/>
  <c r="F63" i="3" s="1"/>
  <c r="F64" i="3" s="1"/>
  <c r="F65" i="3" s="1"/>
  <c r="F66" i="3" s="1"/>
  <c r="F67" i="3" s="1"/>
  <c r="F68" i="3" s="1"/>
  <c r="F69" i="3" s="1"/>
  <c r="F70" i="3" s="1"/>
  <c r="F71" i="3" s="1"/>
  <c r="F72" i="3" s="1"/>
  <c r="F73" i="3" s="1"/>
  <c r="F74" i="3" s="1"/>
  <c r="F75" i="3" s="1"/>
  <c r="F76" i="3" s="1"/>
  <c r="F77" i="3" s="1"/>
  <c r="F78" i="3" s="1"/>
  <c r="F79" i="3" s="1"/>
  <c r="F80" i="3" s="1"/>
  <c r="F81" i="3" s="1"/>
  <c r="F82" i="3" s="1"/>
  <c r="F83" i="3" s="1"/>
  <c r="F84" i="3" s="1"/>
  <c r="F85" i="3" s="1"/>
  <c r="F86" i="3" s="1"/>
  <c r="F87" i="3" s="1"/>
  <c r="F88" i="3" s="1"/>
  <c r="F89" i="3" s="1"/>
  <c r="F90" i="3" s="1"/>
  <c r="F91" i="3" s="1"/>
  <c r="F92" i="3" s="1"/>
  <c r="F93" i="3" s="1"/>
  <c r="F94" i="3" s="1"/>
  <c r="F95" i="3" s="1"/>
  <c r="F96" i="3" s="1"/>
  <c r="F97" i="3" s="1"/>
  <c r="F98" i="3" s="1"/>
  <c r="F99" i="3" s="1"/>
  <c r="F100" i="3" s="1"/>
  <c r="F101" i="3" s="1"/>
  <c r="F102" i="3" s="1"/>
  <c r="F103" i="3" s="1"/>
  <c r="F104" i="3" s="1"/>
  <c r="F105" i="3" s="1"/>
  <c r="F106" i="3" s="1"/>
  <c r="F107" i="3" s="1"/>
  <c r="F108" i="3" s="1"/>
  <c r="F109" i="3" s="1"/>
  <c r="F110" i="3" s="1"/>
  <c r="F111" i="3" s="1"/>
  <c r="F112" i="3" s="1"/>
  <c r="F113" i="3" s="1"/>
  <c r="F114" i="3" s="1"/>
  <c r="F115" i="3" s="1"/>
  <c r="F116" i="3" s="1"/>
  <c r="F117" i="3" s="1"/>
  <c r="F118" i="3" s="1"/>
  <c r="F119" i="3" s="1"/>
  <c r="F120" i="3" s="1"/>
  <c r="F121" i="3" s="1"/>
  <c r="F122" i="3" s="1"/>
  <c r="F123" i="3" s="1"/>
  <c r="F124" i="3" s="1"/>
  <c r="G15" i="3"/>
  <c r="C32" i="3"/>
  <c r="C33" i="3" s="1"/>
  <c r="C34" i="3" s="1"/>
  <c r="C36" i="3" s="1"/>
  <c r="C37" i="3" s="1"/>
  <c r="C38" i="3" s="1"/>
  <c r="C39" i="3" s="1"/>
  <c r="H15" i="3" l="1"/>
  <c r="C40" i="3"/>
  <c r="C41" i="3" s="1"/>
  <c r="C42" i="3" s="1"/>
  <c r="C43" i="3" s="1"/>
  <c r="C44" i="3" s="1"/>
  <c r="C45" i="3" s="1"/>
  <c r="C46" i="3" s="1"/>
  <c r="C47" i="3" s="1"/>
  <c r="C48" i="3" s="1"/>
  <c r="C49" i="3" s="1"/>
  <c r="C50" i="3" s="1"/>
  <c r="C51" i="3" s="1"/>
  <c r="C52" i="3" s="1"/>
  <c r="C53" i="3" s="1"/>
  <c r="C54" i="3" s="1"/>
  <c r="G16" i="3"/>
  <c r="I15" i="3" l="1"/>
  <c r="J15" i="3" s="1"/>
  <c r="K15" i="3"/>
  <c r="D16" i="3"/>
  <c r="E17" i="3" s="1"/>
  <c r="C55" i="3"/>
  <c r="C56" i="3" s="1"/>
  <c r="C57" i="3" s="1"/>
  <c r="C58" i="3" s="1"/>
  <c r="C59" i="3" s="1"/>
  <c r="C60" i="3" s="1"/>
  <c r="C61" i="3" s="1"/>
  <c r="G17" i="3" l="1"/>
  <c r="H16" i="3"/>
  <c r="C62" i="3"/>
  <c r="C63" i="3" s="1"/>
  <c r="C64" i="3" s="1"/>
  <c r="C65" i="3" s="1"/>
  <c r="C66" i="3" s="1"/>
  <c r="C67" i="3" s="1"/>
  <c r="C68" i="3" s="1"/>
  <c r="C69" i="3" s="1"/>
  <c r="C70" i="3" s="1"/>
  <c r="C71" i="3" s="1"/>
  <c r="C72" i="3" s="1"/>
  <c r="C73" i="3" s="1"/>
  <c r="C74" i="3" s="1"/>
  <c r="C75" i="3" s="1"/>
  <c r="C76" i="3" s="1"/>
  <c r="C77" i="3" s="1"/>
  <c r="I16" i="3" l="1"/>
  <c r="K16" i="3"/>
  <c r="C78" i="3"/>
  <c r="C79" i="3" s="1"/>
  <c r="C80" i="3" s="1"/>
  <c r="C81" i="3" s="1"/>
  <c r="C82" i="3" s="1"/>
  <c r="C83" i="3" s="1"/>
  <c r="C84" i="3" s="1"/>
  <c r="C85" i="3" s="1"/>
  <c r="C86" i="3" s="1"/>
  <c r="C87" i="3" s="1"/>
  <c r="C88" i="3" s="1"/>
  <c r="C89" i="3" s="1"/>
  <c r="C90" i="3" s="1"/>
  <c r="C91" i="3" s="1"/>
  <c r="C92" i="3" s="1"/>
  <c r="J16" i="3" l="1"/>
  <c r="D17" i="3" s="1"/>
  <c r="E18" i="3" s="1"/>
  <c r="C93" i="3"/>
  <c r="C94" i="3" s="1"/>
  <c r="C95" i="3" s="1"/>
  <c r="C96" i="3" s="1"/>
  <c r="C97" i="3" s="1"/>
  <c r="C98" i="3" s="1"/>
  <c r="C99" i="3" s="1"/>
  <c r="H17" i="3" l="1"/>
  <c r="I17" i="3" s="1"/>
  <c r="J17" i="3" s="1"/>
  <c r="D18" i="3" s="1"/>
  <c r="E19" i="3" s="1"/>
  <c r="C100" i="3"/>
  <c r="C101" i="3" s="1"/>
  <c r="C102" i="3" s="1"/>
  <c r="C103" i="3" s="1"/>
  <c r="C104" i="3" s="1"/>
  <c r="C105" i="3" s="1"/>
  <c r="C106" i="3" s="1"/>
  <c r="C107" i="3" s="1"/>
  <c r="C108" i="3" s="1"/>
  <c r="C109" i="3" s="1"/>
  <c r="C110" i="3" s="1"/>
  <c r="C111" i="3" s="1"/>
  <c r="C112" i="3" s="1"/>
  <c r="C113" i="3" s="1"/>
  <c r="C114" i="3" s="1"/>
  <c r="C115" i="3" s="1"/>
  <c r="C116" i="3" s="1"/>
  <c r="C117" i="3" s="1"/>
  <c r="C118" i="3" s="1"/>
  <c r="C119" i="3" s="1"/>
  <c r="C120" i="3" s="1"/>
  <c r="C121" i="3" s="1"/>
  <c r="C122" i="3" s="1"/>
  <c r="C123" i="3" s="1"/>
  <c r="K17" i="3" l="1"/>
  <c r="G18" i="3"/>
  <c r="H18" i="3" s="1"/>
  <c r="G19" i="3"/>
  <c r="C124" i="3"/>
  <c r="I18" i="3" l="1"/>
  <c r="J18" i="3" s="1"/>
  <c r="K18" i="3"/>
  <c r="D19" i="3" l="1"/>
  <c r="E20" i="3" l="1"/>
  <c r="H19" i="3"/>
  <c r="K19" i="3" s="1"/>
  <c r="I19" i="3" l="1"/>
  <c r="J19" i="3" s="1"/>
  <c r="D20" i="3" s="1"/>
  <c r="E21" i="3" s="1"/>
  <c r="G21" i="3" s="1"/>
  <c r="G20" i="3"/>
  <c r="H20" i="3" l="1"/>
  <c r="I20" i="3" s="1"/>
  <c r="K20" i="3" l="1"/>
  <c r="J20" i="3"/>
  <c r="D21" i="3" s="1"/>
  <c r="H21" i="3" l="1"/>
  <c r="E22" i="3"/>
  <c r="G22" i="3" s="1"/>
  <c r="K21" i="3" l="1"/>
  <c r="I21" i="3"/>
  <c r="J21" i="3" s="1"/>
  <c r="D22" i="3" s="1"/>
  <c r="H22" i="3" l="1"/>
  <c r="E23" i="3"/>
  <c r="G23" i="3" s="1"/>
  <c r="K22" i="3" l="1"/>
  <c r="I22" i="3"/>
  <c r="J22" i="3" s="1"/>
  <c r="D23" i="3" s="1"/>
  <c r="E24" i="3" s="1"/>
  <c r="G24" i="3" s="1"/>
  <c r="H23" i="3" l="1"/>
  <c r="I23" i="3" l="1"/>
  <c r="J23" i="3" s="1"/>
  <c r="D24" i="3" s="1"/>
  <c r="K23" i="3"/>
  <c r="E25" i="3" l="1"/>
  <c r="G25" i="3" s="1"/>
  <c r="H24" i="3"/>
  <c r="I24" i="3" l="1"/>
  <c r="J24" i="3" s="1"/>
  <c r="D25" i="3" s="1"/>
  <c r="E26" i="3" s="1"/>
  <c r="G26" i="3" s="1"/>
  <c r="K24" i="3"/>
  <c r="H25" i="3" l="1"/>
  <c r="I25" i="3" s="1"/>
  <c r="J25" i="3" s="1"/>
  <c r="D26" i="3" s="1"/>
  <c r="K25" i="3" l="1"/>
  <c r="E27" i="3"/>
  <c r="G27" i="3" s="1"/>
  <c r="H26" i="3"/>
  <c r="K26" i="3" l="1"/>
  <c r="I26" i="3"/>
  <c r="J26" i="3" s="1"/>
  <c r="D27" i="3" s="1"/>
  <c r="E28" i="3" l="1"/>
  <c r="G28" i="3" s="1"/>
  <c r="H27" i="3"/>
  <c r="I27" i="3" l="1"/>
  <c r="J27" i="3" s="1"/>
  <c r="D28" i="3" s="1"/>
  <c r="K27" i="3"/>
  <c r="E29" i="3" l="1"/>
  <c r="G29" i="3" s="1"/>
  <c r="H28" i="3"/>
  <c r="I28" i="3" l="1"/>
  <c r="J28" i="3" s="1"/>
  <c r="D29" i="3" s="1"/>
  <c r="K28" i="3"/>
  <c r="E30" i="3" l="1"/>
  <c r="G30" i="3" s="1"/>
  <c r="H29" i="3"/>
  <c r="I29" i="3" l="1"/>
  <c r="J29" i="3" s="1"/>
  <c r="D30" i="3" s="1"/>
  <c r="K29" i="3"/>
  <c r="H30" i="3" l="1"/>
  <c r="E31" i="3"/>
  <c r="G31" i="3" l="1"/>
  <c r="I30" i="3"/>
  <c r="J30" i="3" s="1"/>
  <c r="D31" i="3" s="1"/>
  <c r="E32" i="3" s="1"/>
  <c r="G32" i="3" s="1"/>
  <c r="K30" i="3"/>
  <c r="H31" i="3" l="1"/>
  <c r="I31" i="3" l="1"/>
  <c r="J31" i="3" s="1"/>
  <c r="D32" i="3" s="1"/>
  <c r="K31" i="3"/>
  <c r="E33" i="3" l="1"/>
  <c r="G33" i="3" s="1"/>
  <c r="H32" i="3"/>
  <c r="I32" i="3" l="1"/>
  <c r="J32" i="3" s="1"/>
  <c r="D33" i="3" s="1"/>
  <c r="K32" i="3"/>
  <c r="E34" i="3" l="1"/>
  <c r="G34" i="3" s="1"/>
  <c r="H33" i="3"/>
  <c r="I33" i="3" l="1"/>
  <c r="J33" i="3" s="1"/>
  <c r="D34" i="3" s="1"/>
  <c r="E35" i="3" s="1"/>
  <c r="G35" i="3" s="1"/>
  <c r="K33" i="3"/>
  <c r="H34" i="3"/>
  <c r="I34" i="3" l="1"/>
  <c r="J34" i="3" s="1"/>
  <c r="D35" i="3" s="1"/>
  <c r="E36" i="3" s="1"/>
  <c r="G36" i="3" s="1"/>
  <c r="K34" i="3"/>
  <c r="H35" i="3" l="1"/>
  <c r="K35" i="3" l="1"/>
  <c r="I35" i="3"/>
  <c r="J35" i="3" s="1"/>
  <c r="D36" i="3" s="1"/>
  <c r="E37" i="3" l="1"/>
  <c r="H36" i="3"/>
  <c r="I36" i="3" l="1"/>
  <c r="J36" i="3" s="1"/>
  <c r="D37" i="3" s="1"/>
  <c r="E38" i="3" s="1"/>
  <c r="G38" i="3" s="1"/>
  <c r="K36" i="3"/>
  <c r="G37" i="3"/>
  <c r="H37" i="3" l="1"/>
  <c r="I37" i="3"/>
  <c r="J37" i="3" s="1"/>
  <c r="D38" i="3" s="1"/>
  <c r="K37" i="3"/>
  <c r="E39" i="3" l="1"/>
  <c r="G39" i="3" s="1"/>
  <c r="H38" i="3"/>
  <c r="K38" i="3" l="1"/>
  <c r="I38" i="3"/>
  <c r="J38" i="3" s="1"/>
  <c r="D39" i="3" s="1"/>
  <c r="E40" i="3" l="1"/>
  <c r="G40" i="3" s="1"/>
  <c r="H39" i="3"/>
  <c r="I39" i="3" l="1"/>
  <c r="J39" i="3" s="1"/>
  <c r="D40" i="3" s="1"/>
  <c r="K39" i="3"/>
  <c r="E41" i="3" l="1"/>
  <c r="G41" i="3" s="1"/>
  <c r="H40" i="3"/>
  <c r="I40" i="3" l="1"/>
  <c r="J40" i="3" s="1"/>
  <c r="D41" i="3" s="1"/>
  <c r="K40" i="3"/>
  <c r="E42" i="3" l="1"/>
  <c r="G42" i="3" s="1"/>
  <c r="H41" i="3"/>
  <c r="I41" i="3" l="1"/>
  <c r="J41" i="3" s="1"/>
  <c r="D42" i="3" s="1"/>
  <c r="K41" i="3"/>
  <c r="E43" i="3" l="1"/>
  <c r="G43" i="3" s="1"/>
  <c r="H42" i="3"/>
  <c r="I42" i="3" l="1"/>
  <c r="J42" i="3" s="1"/>
  <c r="D43" i="3" s="1"/>
  <c r="K42" i="3"/>
  <c r="E44" i="3" l="1"/>
  <c r="G44" i="3" s="1"/>
  <c r="H43" i="3"/>
  <c r="I43" i="3" l="1"/>
  <c r="J43" i="3" s="1"/>
  <c r="D44" i="3" s="1"/>
  <c r="K43" i="3"/>
  <c r="E45" i="3" l="1"/>
  <c r="G45" i="3" s="1"/>
  <c r="H44" i="3"/>
  <c r="I44" i="3" l="1"/>
  <c r="J44" i="3" s="1"/>
  <c r="D45" i="3" s="1"/>
  <c r="K44" i="3"/>
  <c r="E46" i="3" l="1"/>
  <c r="G46" i="3" s="1"/>
  <c r="H45" i="3"/>
  <c r="I45" i="3" l="1"/>
  <c r="J45" i="3" s="1"/>
  <c r="D46" i="3" s="1"/>
  <c r="K45" i="3"/>
  <c r="E47" i="3" l="1"/>
  <c r="G47" i="3" s="1"/>
  <c r="H46" i="3"/>
  <c r="I46" i="3" l="1"/>
  <c r="J46" i="3" s="1"/>
  <c r="D47" i="3" s="1"/>
  <c r="K46" i="3"/>
  <c r="E48" i="3" l="1"/>
  <c r="G48" i="3" s="1"/>
  <c r="H47" i="3"/>
  <c r="I47" i="3" l="1"/>
  <c r="J47" i="3" s="1"/>
  <c r="D48" i="3" s="1"/>
  <c r="K47" i="3"/>
  <c r="E49" i="3" l="1"/>
  <c r="G49" i="3" s="1"/>
  <c r="H48" i="3"/>
  <c r="I48" i="3" l="1"/>
  <c r="J48" i="3" s="1"/>
  <c r="D49" i="3" s="1"/>
  <c r="K48" i="3"/>
  <c r="E50" i="3" l="1"/>
  <c r="G50" i="3" s="1"/>
  <c r="H49" i="3"/>
  <c r="I49" i="3" l="1"/>
  <c r="J49" i="3" s="1"/>
  <c r="D50" i="3" s="1"/>
  <c r="K49" i="3"/>
  <c r="E51" i="3" l="1"/>
  <c r="G51" i="3" s="1"/>
  <c r="H50" i="3"/>
  <c r="I50" i="3" l="1"/>
  <c r="J50" i="3" s="1"/>
  <c r="D51" i="3" s="1"/>
  <c r="K50" i="3"/>
  <c r="E52" i="3" l="1"/>
  <c r="G52" i="3" s="1"/>
  <c r="H51" i="3"/>
  <c r="I51" i="3" l="1"/>
  <c r="J51" i="3" s="1"/>
  <c r="D52" i="3" s="1"/>
  <c r="K51" i="3"/>
  <c r="E53" i="3" l="1"/>
  <c r="G53" i="3" s="1"/>
  <c r="H52" i="3"/>
  <c r="I52" i="3" l="1"/>
  <c r="J52" i="3" s="1"/>
  <c r="D53" i="3" s="1"/>
  <c r="K52" i="3"/>
  <c r="E54" i="3" l="1"/>
  <c r="G54" i="3" s="1"/>
  <c r="H53" i="3"/>
  <c r="I53" i="3" l="1"/>
  <c r="J53" i="3" s="1"/>
  <c r="D54" i="3" s="1"/>
  <c r="K53" i="3"/>
  <c r="E55" i="3" l="1"/>
  <c r="G55" i="3" s="1"/>
  <c r="H54" i="3"/>
  <c r="I54" i="3" l="1"/>
  <c r="J54" i="3" s="1"/>
  <c r="D55" i="3" s="1"/>
  <c r="E56" i="3" s="1"/>
  <c r="G56" i="3" s="1"/>
  <c r="K54" i="3"/>
  <c r="H55" i="3" l="1"/>
  <c r="I55" i="3" l="1"/>
  <c r="J55" i="3" s="1"/>
  <c r="D56" i="3" s="1"/>
  <c r="K55" i="3"/>
  <c r="E57" i="3" l="1"/>
  <c r="G57" i="3" s="1"/>
  <c r="H56" i="3"/>
  <c r="I56" i="3" l="1"/>
  <c r="J56" i="3" s="1"/>
  <c r="D57" i="3" s="1"/>
  <c r="K56" i="3"/>
  <c r="E58" i="3" l="1"/>
  <c r="G58" i="3" s="1"/>
  <c r="H57" i="3"/>
  <c r="I57" i="3" l="1"/>
  <c r="J57" i="3" s="1"/>
  <c r="D58" i="3" s="1"/>
  <c r="K57" i="3"/>
  <c r="E59" i="3" l="1"/>
  <c r="G59" i="3" s="1"/>
  <c r="H58" i="3"/>
  <c r="I58" i="3" l="1"/>
  <c r="J58" i="3" s="1"/>
  <c r="D59" i="3" s="1"/>
  <c r="E60" i="3" s="1"/>
  <c r="G60" i="3" s="1"/>
  <c r="K58" i="3"/>
  <c r="H59" i="3" l="1"/>
  <c r="I59" i="3" l="1"/>
  <c r="J59" i="3" s="1"/>
  <c r="D60" i="3" s="1"/>
  <c r="K59" i="3"/>
  <c r="E61" i="3" l="1"/>
  <c r="G61" i="3" s="1"/>
  <c r="H60" i="3"/>
  <c r="I60" i="3" l="1"/>
  <c r="J60" i="3" s="1"/>
  <c r="D61" i="3" s="1"/>
  <c r="K60" i="3"/>
  <c r="E62" i="3" l="1"/>
  <c r="G62" i="3" s="1"/>
  <c r="H61" i="3"/>
  <c r="K61" i="3" l="1"/>
  <c r="I61" i="3"/>
  <c r="J61" i="3" s="1"/>
  <c r="D62" i="3" s="1"/>
  <c r="E63" i="3" s="1"/>
  <c r="G63" i="3" s="1"/>
  <c r="H62" i="3" l="1"/>
  <c r="I62" i="3" l="1"/>
  <c r="J62" i="3" s="1"/>
  <c r="D63" i="3" s="1"/>
  <c r="K62" i="3"/>
  <c r="E64" i="3" l="1"/>
  <c r="G64" i="3" s="1"/>
  <c r="H63" i="3"/>
  <c r="I63" i="3" l="1"/>
  <c r="J63" i="3" s="1"/>
  <c r="D64" i="3" s="1"/>
  <c r="K63" i="3"/>
  <c r="E65" i="3" l="1"/>
  <c r="G65" i="3" s="1"/>
  <c r="H64" i="3"/>
  <c r="I64" i="3" l="1"/>
  <c r="J64" i="3" s="1"/>
  <c r="D65" i="3" s="1"/>
  <c r="K64" i="3"/>
  <c r="E66" i="3" l="1"/>
  <c r="G66" i="3" s="1"/>
  <c r="H65" i="3"/>
  <c r="I65" i="3" l="1"/>
  <c r="J65" i="3" s="1"/>
  <c r="D66" i="3" s="1"/>
  <c r="K65" i="3"/>
  <c r="E67" i="3" l="1"/>
  <c r="G67" i="3" s="1"/>
  <c r="H66" i="3"/>
  <c r="I66" i="3" l="1"/>
  <c r="J66" i="3" s="1"/>
  <c r="D67" i="3" s="1"/>
  <c r="K66" i="3"/>
  <c r="E68" i="3" l="1"/>
  <c r="G68" i="3" s="1"/>
  <c r="H67" i="3"/>
  <c r="I67" i="3" l="1"/>
  <c r="J67" i="3" s="1"/>
  <c r="D68" i="3" s="1"/>
  <c r="K67" i="3"/>
  <c r="E69" i="3" l="1"/>
  <c r="G69" i="3" s="1"/>
  <c r="H68" i="3"/>
  <c r="I68" i="3" l="1"/>
  <c r="J68" i="3" s="1"/>
  <c r="D69" i="3" s="1"/>
  <c r="K68" i="3"/>
  <c r="E70" i="3" l="1"/>
  <c r="G70" i="3" s="1"/>
  <c r="H69" i="3"/>
  <c r="I69" i="3" l="1"/>
  <c r="J69" i="3" s="1"/>
  <c r="D70" i="3" s="1"/>
  <c r="K69" i="3"/>
  <c r="E71" i="3" l="1"/>
  <c r="G71" i="3" s="1"/>
  <c r="H70" i="3"/>
  <c r="I70" i="3" l="1"/>
  <c r="J70" i="3" s="1"/>
  <c r="D71" i="3" s="1"/>
  <c r="K70" i="3"/>
  <c r="E72" i="3" l="1"/>
  <c r="G72" i="3" s="1"/>
  <c r="H71" i="3"/>
  <c r="I71" i="3" l="1"/>
  <c r="J71" i="3" s="1"/>
  <c r="D72" i="3" s="1"/>
  <c r="K71" i="3"/>
  <c r="E73" i="3" l="1"/>
  <c r="G73" i="3" s="1"/>
  <c r="H72" i="3"/>
  <c r="I72" i="3" l="1"/>
  <c r="J72" i="3" s="1"/>
  <c r="D73" i="3" s="1"/>
  <c r="K72" i="3"/>
  <c r="E74" i="3" l="1"/>
  <c r="G74" i="3" s="1"/>
  <c r="H73" i="3"/>
  <c r="I73" i="3" l="1"/>
  <c r="J73" i="3" s="1"/>
  <c r="D74" i="3" s="1"/>
  <c r="K73" i="3"/>
  <c r="E75" i="3" l="1"/>
  <c r="G75" i="3" s="1"/>
  <c r="H74" i="3"/>
  <c r="I74" i="3" l="1"/>
  <c r="J74" i="3" s="1"/>
  <c r="D75" i="3" s="1"/>
  <c r="K74" i="3"/>
  <c r="E76" i="3" l="1"/>
  <c r="G76" i="3" s="1"/>
  <c r="H75" i="3"/>
  <c r="I75" i="3" l="1"/>
  <c r="J75" i="3" s="1"/>
  <c r="D76" i="3" s="1"/>
  <c r="K75" i="3"/>
  <c r="E77" i="3" l="1"/>
  <c r="G77" i="3" s="1"/>
  <c r="H76" i="3"/>
  <c r="I76" i="3" l="1"/>
  <c r="J76" i="3" s="1"/>
  <c r="D77" i="3" s="1"/>
  <c r="K76" i="3"/>
  <c r="E78" i="3" l="1"/>
  <c r="G78" i="3" s="1"/>
  <c r="H77" i="3"/>
  <c r="I77" i="3" l="1"/>
  <c r="J77" i="3" s="1"/>
  <c r="D78" i="3" s="1"/>
  <c r="K77" i="3"/>
  <c r="E79" i="3" l="1"/>
  <c r="G79" i="3" s="1"/>
  <c r="H78" i="3"/>
  <c r="I78" i="3" l="1"/>
  <c r="J78" i="3" s="1"/>
  <c r="D79" i="3" s="1"/>
  <c r="K78" i="3"/>
  <c r="E80" i="3" l="1"/>
  <c r="G80" i="3" s="1"/>
  <c r="H79" i="3"/>
  <c r="I79" i="3" l="1"/>
  <c r="J79" i="3" s="1"/>
  <c r="D80" i="3" s="1"/>
  <c r="K79" i="3"/>
  <c r="E81" i="3" l="1"/>
  <c r="G81" i="3" s="1"/>
  <c r="H80" i="3"/>
  <c r="I80" i="3" l="1"/>
  <c r="J80" i="3" s="1"/>
  <c r="D81" i="3" s="1"/>
  <c r="K80" i="3"/>
  <c r="E82" i="3" l="1"/>
  <c r="G82" i="3" s="1"/>
  <c r="H81" i="3"/>
  <c r="I81" i="3" l="1"/>
  <c r="J81" i="3" s="1"/>
  <c r="D82" i="3" s="1"/>
  <c r="K81" i="3"/>
  <c r="E83" i="3" l="1"/>
  <c r="G83" i="3" s="1"/>
  <c r="H82" i="3"/>
  <c r="I82" i="3" l="1"/>
  <c r="J82" i="3" s="1"/>
  <c r="D83" i="3" s="1"/>
  <c r="K82" i="3"/>
  <c r="E84" i="3" l="1"/>
  <c r="G84" i="3" s="1"/>
  <c r="H83" i="3"/>
  <c r="I83" i="3" l="1"/>
  <c r="J83" i="3" s="1"/>
  <c r="D84" i="3" s="1"/>
  <c r="K83" i="3"/>
  <c r="E85" i="3" l="1"/>
  <c r="G85" i="3" s="1"/>
  <c r="H84" i="3"/>
  <c r="K84" i="3" l="1"/>
  <c r="I84" i="3"/>
  <c r="J84" i="3" s="1"/>
  <c r="D85" i="3" s="1"/>
  <c r="E86" i="3" l="1"/>
  <c r="G86" i="3" s="1"/>
  <c r="H85" i="3"/>
  <c r="I85" i="3" l="1"/>
  <c r="J85" i="3" s="1"/>
  <c r="D86" i="3" s="1"/>
  <c r="E87" i="3" s="1"/>
  <c r="K85" i="3"/>
  <c r="G87" i="3"/>
  <c r="H86" i="3" l="1"/>
  <c r="I86" i="3" l="1"/>
  <c r="J86" i="3" s="1"/>
  <c r="D87" i="3" s="1"/>
  <c r="K86" i="3"/>
  <c r="E88" i="3" l="1"/>
  <c r="G88" i="3" s="1"/>
  <c r="H87" i="3"/>
  <c r="I87" i="3" l="1"/>
  <c r="J87" i="3" s="1"/>
  <c r="D88" i="3" s="1"/>
  <c r="E89" i="3" s="1"/>
  <c r="K87" i="3"/>
  <c r="G89" i="3"/>
  <c r="H88" i="3" l="1"/>
  <c r="I88" i="3" l="1"/>
  <c r="J88" i="3" s="1"/>
  <c r="D89" i="3" s="1"/>
  <c r="K88" i="3"/>
  <c r="E90" i="3" l="1"/>
  <c r="G90" i="3" s="1"/>
  <c r="H89" i="3"/>
  <c r="I89" i="3" l="1"/>
  <c r="J89" i="3" s="1"/>
  <c r="D90" i="3" s="1"/>
  <c r="K89" i="3"/>
  <c r="E91" i="3" l="1"/>
  <c r="G91" i="3" s="1"/>
  <c r="H90" i="3"/>
  <c r="I90" i="3" l="1"/>
  <c r="J90" i="3" s="1"/>
  <c r="D91" i="3" s="1"/>
  <c r="K90" i="3"/>
  <c r="E92" i="3" l="1"/>
  <c r="G92" i="3" s="1"/>
  <c r="H91" i="3"/>
  <c r="I91" i="3" l="1"/>
  <c r="J91" i="3" s="1"/>
  <c r="D92" i="3" s="1"/>
  <c r="K91" i="3"/>
  <c r="E93" i="3" l="1"/>
  <c r="G93" i="3" s="1"/>
  <c r="H92" i="3"/>
  <c r="I92" i="3" l="1"/>
  <c r="J92" i="3" s="1"/>
  <c r="D93" i="3" s="1"/>
  <c r="K92" i="3"/>
  <c r="E94" i="3" l="1"/>
  <c r="G94" i="3" s="1"/>
  <c r="H93" i="3"/>
  <c r="I93" i="3" l="1"/>
  <c r="J93" i="3" s="1"/>
  <c r="D94" i="3" s="1"/>
  <c r="K93" i="3"/>
  <c r="E95" i="3" l="1"/>
  <c r="G95" i="3" s="1"/>
  <c r="H94" i="3"/>
  <c r="I94" i="3" l="1"/>
  <c r="J94" i="3" s="1"/>
  <c r="D95" i="3" s="1"/>
  <c r="K94" i="3"/>
  <c r="E96" i="3" l="1"/>
  <c r="G96" i="3" s="1"/>
  <c r="H95" i="3"/>
  <c r="K95" i="3" l="1"/>
  <c r="I95" i="3"/>
  <c r="J95" i="3" s="1"/>
  <c r="D96" i="3" s="1"/>
  <c r="E97" i="3" l="1"/>
  <c r="G97" i="3" s="1"/>
  <c r="H96" i="3"/>
  <c r="I96" i="3" l="1"/>
  <c r="J96" i="3" s="1"/>
  <c r="D97" i="3" s="1"/>
  <c r="K96" i="3"/>
  <c r="E98" i="3" l="1"/>
  <c r="G98" i="3" s="1"/>
  <c r="H97" i="3"/>
  <c r="I97" i="3" l="1"/>
  <c r="J97" i="3" s="1"/>
  <c r="D98" i="3" s="1"/>
  <c r="K97" i="3"/>
  <c r="E99" i="3" l="1"/>
  <c r="G99" i="3" s="1"/>
  <c r="H98" i="3"/>
  <c r="I98" i="3" l="1"/>
  <c r="J98" i="3" s="1"/>
  <c r="D99" i="3" s="1"/>
  <c r="K98" i="3"/>
  <c r="E100" i="3" l="1"/>
  <c r="G100" i="3" s="1"/>
  <c r="H99" i="3"/>
  <c r="I99" i="3" l="1"/>
  <c r="J99" i="3" s="1"/>
  <c r="D100" i="3" s="1"/>
  <c r="K99" i="3"/>
  <c r="E101" i="3" l="1"/>
  <c r="G101" i="3" s="1"/>
  <c r="H100" i="3"/>
  <c r="I100" i="3" l="1"/>
  <c r="J100" i="3" s="1"/>
  <c r="D101" i="3" s="1"/>
  <c r="K100" i="3"/>
  <c r="E102" i="3" l="1"/>
  <c r="G102" i="3" s="1"/>
  <c r="H101" i="3"/>
  <c r="I101" i="3" l="1"/>
  <c r="J101" i="3" s="1"/>
  <c r="D102" i="3" s="1"/>
  <c r="K101" i="3"/>
  <c r="E103" i="3" l="1"/>
  <c r="G103" i="3" s="1"/>
  <c r="H102" i="3"/>
  <c r="I102" i="3" l="1"/>
  <c r="J102" i="3" s="1"/>
  <c r="D103" i="3" s="1"/>
  <c r="E104" i="3" s="1"/>
  <c r="G104" i="3" s="1"/>
  <c r="K102" i="3"/>
  <c r="H103" i="3" l="1"/>
  <c r="I103" i="3" s="1"/>
  <c r="J103" i="3" s="1"/>
  <c r="D104" i="3" s="1"/>
  <c r="E105" i="3" s="1"/>
  <c r="K103" i="3"/>
  <c r="G105" i="3"/>
  <c r="H104" i="3"/>
  <c r="I104" i="3" l="1"/>
  <c r="J104" i="3" s="1"/>
  <c r="D105" i="3" s="1"/>
  <c r="E106" i="3" s="1"/>
  <c r="K104" i="3"/>
  <c r="G106" i="3" l="1"/>
  <c r="H105" i="3"/>
  <c r="I105" i="3" l="1"/>
  <c r="J105" i="3" s="1"/>
  <c r="D106" i="3" s="1"/>
  <c r="E107" i="3" s="1"/>
  <c r="K105" i="3"/>
  <c r="H106" i="3" l="1"/>
  <c r="I106" i="3" l="1"/>
  <c r="J106" i="3" s="1"/>
  <c r="D107" i="3" s="1"/>
  <c r="E108" i="3" s="1"/>
  <c r="K106" i="3"/>
  <c r="G107" i="3"/>
  <c r="G108" i="3" l="1"/>
  <c r="H107" i="3"/>
  <c r="I107" i="3" l="1"/>
  <c r="J107" i="3" s="1"/>
  <c r="D108" i="3" s="1"/>
  <c r="E109" i="3" s="1"/>
  <c r="K107" i="3"/>
  <c r="H108" i="3" l="1"/>
  <c r="I108" i="3" l="1"/>
  <c r="J108" i="3" s="1"/>
  <c r="D109" i="3" s="1"/>
  <c r="E110" i="3" s="1"/>
  <c r="K108" i="3"/>
  <c r="G109" i="3"/>
  <c r="G110" i="3" l="1"/>
  <c r="H109" i="3"/>
  <c r="I109" i="3" l="1"/>
  <c r="J109" i="3" s="1"/>
  <c r="D110" i="3" s="1"/>
  <c r="E111" i="3" s="1"/>
  <c r="K109" i="3"/>
  <c r="H110" i="3" l="1"/>
  <c r="I110" i="3" l="1"/>
  <c r="J110" i="3" s="1"/>
  <c r="D111" i="3" s="1"/>
  <c r="E112" i="3" s="1"/>
  <c r="K110" i="3"/>
  <c r="G111" i="3"/>
  <c r="G112" i="3" l="1"/>
  <c r="H111" i="3"/>
  <c r="I111" i="3" l="1"/>
  <c r="J111" i="3" s="1"/>
  <c r="D112" i="3" s="1"/>
  <c r="E113" i="3" s="1"/>
  <c r="K111" i="3"/>
  <c r="H112" i="3" l="1"/>
  <c r="I112" i="3" l="1"/>
  <c r="J112" i="3" s="1"/>
  <c r="D113" i="3" s="1"/>
  <c r="E114" i="3" s="1"/>
  <c r="K112" i="3"/>
  <c r="G113" i="3"/>
  <c r="G114" i="3" l="1"/>
  <c r="H113" i="3"/>
  <c r="I113" i="3" l="1"/>
  <c r="J113" i="3" s="1"/>
  <c r="D114" i="3" s="1"/>
  <c r="E115" i="3" s="1"/>
  <c r="K113" i="3"/>
  <c r="H114" i="3" l="1"/>
  <c r="I114" i="3" l="1"/>
  <c r="J114" i="3" s="1"/>
  <c r="D115" i="3" s="1"/>
  <c r="E116" i="3" s="1"/>
  <c r="K114" i="3"/>
  <c r="G115" i="3"/>
  <c r="G116" i="3" l="1"/>
  <c r="H115" i="3"/>
  <c r="I115" i="3" l="1"/>
  <c r="J115" i="3" s="1"/>
  <c r="D116" i="3" s="1"/>
  <c r="E117" i="3" s="1"/>
  <c r="K115" i="3"/>
  <c r="H116" i="3" l="1"/>
  <c r="I116" i="3" l="1"/>
  <c r="J116" i="3" s="1"/>
  <c r="D117" i="3" s="1"/>
  <c r="E118" i="3" s="1"/>
  <c r="K116" i="3"/>
  <c r="G117" i="3"/>
  <c r="G118" i="3" l="1"/>
  <c r="H117" i="3"/>
  <c r="I117" i="3" l="1"/>
  <c r="J117" i="3" s="1"/>
  <c r="D118" i="3" s="1"/>
  <c r="E119" i="3" s="1"/>
  <c r="K117" i="3"/>
  <c r="H118" i="3" l="1"/>
  <c r="I118" i="3" l="1"/>
  <c r="J118" i="3" s="1"/>
  <c r="D119" i="3" s="1"/>
  <c r="E120" i="3" s="1"/>
  <c r="K118" i="3"/>
  <c r="G119" i="3"/>
  <c r="G120" i="3" l="1"/>
  <c r="H119" i="3"/>
  <c r="I119" i="3" l="1"/>
  <c r="J119" i="3" s="1"/>
  <c r="D120" i="3" s="1"/>
  <c r="E121" i="3" s="1"/>
  <c r="K119" i="3"/>
  <c r="H120" i="3" l="1"/>
  <c r="K120" i="3" s="1"/>
  <c r="I120" i="3" l="1"/>
  <c r="J120" i="3" s="1"/>
  <c r="D121" i="3" s="1"/>
  <c r="E122" i="3" s="1"/>
  <c r="G121" i="3"/>
  <c r="G122" i="3" l="1"/>
  <c r="H121" i="3"/>
  <c r="I121" i="3" l="1"/>
  <c r="J121" i="3" s="1"/>
  <c r="D122" i="3" s="1"/>
  <c r="E123" i="3" s="1"/>
  <c r="K121" i="3"/>
  <c r="H122" i="3" l="1"/>
  <c r="I122" i="3" l="1"/>
  <c r="J122" i="3" s="1"/>
  <c r="D123" i="3" s="1"/>
  <c r="E124" i="3" s="1"/>
  <c r="K122" i="3"/>
  <c r="G123" i="3"/>
  <c r="G124" i="3" l="1"/>
  <c r="H123" i="3"/>
  <c r="I123" i="3" l="1"/>
  <c r="J123" i="3" s="1"/>
  <c r="D124" i="3" s="1"/>
  <c r="K123" i="3"/>
  <c r="H124" i="3" l="1"/>
  <c r="K124" i="3" s="1"/>
  <c r="I124" i="3" l="1"/>
  <c r="J124" i="3" s="1"/>
  <c r="E15" i="5"/>
  <c r="D15" i="5"/>
  <c r="I15" i="5"/>
  <c r="C16" i="5"/>
  <c r="C17" i="5" s="1"/>
  <c r="C18" i="5" s="1"/>
  <c r="C19" i="5" s="1"/>
  <c r="C20" i="5" s="1"/>
  <c r="C21" i="5" s="1"/>
  <c r="C22" i="5" s="1"/>
  <c r="C23" i="5" s="1"/>
  <c r="C24" i="5" s="1"/>
  <c r="C25" i="5" s="1"/>
  <c r="C26" i="5" s="1"/>
  <c r="C27" i="5" s="1"/>
  <c r="C28" i="5" s="1"/>
  <c r="C29" i="5" s="1"/>
  <c r="C30" i="5" s="1"/>
  <c r="C31" i="5" s="1"/>
  <c r="C32" i="5" s="1"/>
  <c r="C33" i="5" s="1"/>
  <c r="C34" i="5" s="1"/>
  <c r="C35" i="5" s="1"/>
  <c r="C36" i="5" s="1"/>
  <c r="C37" i="5" s="1"/>
  <c r="C38" i="5" s="1"/>
  <c r="C39" i="5" s="1"/>
  <c r="C40" i="5" s="1"/>
  <c r="C41" i="5" s="1"/>
  <c r="C42" i="5" s="1"/>
  <c r="C43" i="5" s="1"/>
  <c r="C44" i="5" s="1"/>
  <c r="C45" i="5" s="1"/>
  <c r="C46" i="5" s="1"/>
  <c r="C47" i="5" s="1"/>
  <c r="C48" i="5" s="1"/>
  <c r="C49" i="5" s="1"/>
  <c r="C50" i="5" s="1"/>
  <c r="C51" i="5" s="1"/>
  <c r="C52" i="5" s="1"/>
  <c r="C53" i="5" s="1"/>
  <c r="C54" i="5" s="1"/>
  <c r="C55" i="5" s="1"/>
  <c r="C56" i="5" s="1"/>
  <c r="C57" i="5" s="1"/>
  <c r="C58" i="5" s="1"/>
  <c r="C59" i="5" s="1"/>
  <c r="C60" i="5" s="1"/>
  <c r="C61" i="5" s="1"/>
  <c r="C62" i="5" s="1"/>
  <c r="C63" i="5" s="1"/>
  <c r="C64" i="5" s="1"/>
  <c r="C65" i="5" s="1"/>
  <c r="C66" i="5" s="1"/>
  <c r="C67" i="5" s="1"/>
  <c r="C68" i="5" s="1"/>
  <c r="C69" i="5" s="1"/>
  <c r="C70" i="5" s="1"/>
  <c r="C71" i="5" s="1"/>
  <c r="C72" i="5" s="1"/>
  <c r="C73" i="5" s="1"/>
  <c r="C74" i="5" s="1"/>
  <c r="C75" i="5" s="1"/>
  <c r="C76" i="5" s="1"/>
  <c r="C77" i="5" s="1"/>
  <c r="C78" i="5" s="1"/>
  <c r="C79" i="5" s="1"/>
  <c r="C80" i="5" s="1"/>
  <c r="C81" i="5" s="1"/>
  <c r="C82" i="5" s="1"/>
  <c r="C83" i="5" s="1"/>
  <c r="C84" i="5" s="1"/>
  <c r="C85" i="5" s="1"/>
  <c r="C86" i="5" s="1"/>
  <c r="C87" i="5" s="1"/>
  <c r="C88" i="5" s="1"/>
  <c r="C89" i="5" s="1"/>
  <c r="C90" i="5" s="1"/>
  <c r="C91" i="5" s="1"/>
  <c r="C92" i="5" s="1"/>
  <c r="C93" i="5" s="1"/>
  <c r="C94" i="5" s="1"/>
  <c r="C95" i="5" s="1"/>
  <c r="C96" i="5" s="1"/>
  <c r="C97" i="5" s="1"/>
  <c r="C98" i="5" s="1"/>
  <c r="C99" i="5" s="1"/>
  <c r="C100" i="5" s="1"/>
  <c r="C101" i="5" s="1"/>
  <c r="C102" i="5" s="1"/>
  <c r="C103" i="5" s="1"/>
  <c r="C104" i="5" s="1"/>
  <c r="C105" i="5" s="1"/>
  <c r="C106" i="5" s="1"/>
  <c r="C107" i="5" s="1"/>
  <c r="C108" i="5" s="1"/>
  <c r="C109" i="5" s="1"/>
  <c r="C110" i="5" s="1"/>
  <c r="C111" i="5" s="1"/>
  <c r="C112" i="5" s="1"/>
  <c r="C113" i="5" s="1"/>
  <c r="C114" i="5" s="1"/>
  <c r="C115" i="5" s="1"/>
  <c r="C116" i="5" s="1"/>
  <c r="C117" i="5" s="1"/>
  <c r="C118" i="5" s="1"/>
  <c r="C119" i="5" s="1"/>
  <c r="C120" i="5" s="1"/>
  <c r="C121" i="5" s="1"/>
  <c r="C122" i="5" s="1"/>
  <c r="C123" i="5" s="1"/>
  <c r="C124" i="5" s="1"/>
  <c r="C125" i="5" s="1"/>
  <c r="I16" i="5"/>
  <c r="F16" i="5"/>
  <c r="F17" i="5" s="1"/>
  <c r="D16" i="5" l="1"/>
  <c r="E17" i="5" s="1"/>
  <c r="I17" i="5" s="1"/>
  <c r="F18" i="5"/>
  <c r="G16" i="5"/>
  <c r="H16" i="5" s="1"/>
  <c r="J16" i="5" l="1"/>
  <c r="M16" i="5" s="1"/>
  <c r="G17" i="5"/>
  <c r="H17" i="5" s="1"/>
  <c r="F19" i="5"/>
  <c r="K16" i="5" l="1"/>
  <c r="L16" i="5" s="1"/>
  <c r="D17" i="5" s="1"/>
  <c r="G18" i="5"/>
  <c r="H18" i="5" s="1"/>
  <c r="F20" i="5"/>
  <c r="J17" i="5" l="1"/>
  <c r="M17" i="5" s="1"/>
  <c r="E18" i="5"/>
  <c r="I18" i="5" s="1"/>
  <c r="G19" i="5"/>
  <c r="H19" i="5" s="1"/>
  <c r="F21" i="5"/>
  <c r="G20" i="5" l="1"/>
  <c r="H20" i="5" s="1"/>
  <c r="K17" i="5"/>
  <c r="L17" i="5" s="1"/>
  <c r="D18" i="5" s="1"/>
  <c r="G21" i="5"/>
  <c r="H21" i="5" s="1"/>
  <c r="F22" i="5"/>
  <c r="E19" i="5" l="1"/>
  <c r="I19" i="5" s="1"/>
  <c r="J18" i="5"/>
  <c r="M18" i="5" s="1"/>
  <c r="F23" i="5"/>
  <c r="G22" i="5"/>
  <c r="H22" i="5" s="1"/>
  <c r="K18" i="5" l="1"/>
  <c r="L18" i="5" s="1"/>
  <c r="D19" i="5" s="1"/>
  <c r="F24" i="5"/>
  <c r="G23" i="5"/>
  <c r="H23" i="5" s="1"/>
  <c r="E20" i="5" l="1"/>
  <c r="I20" i="5" s="1"/>
  <c r="J19" i="5"/>
  <c r="M19" i="5" s="1"/>
  <c r="G24" i="5"/>
  <c r="H24" i="5" s="1"/>
  <c r="F25" i="5"/>
  <c r="K19" i="5" l="1"/>
  <c r="L19" i="5" s="1"/>
  <c r="D20" i="5" s="1"/>
  <c r="E21" i="5" s="1"/>
  <c r="I21" i="5" s="1"/>
  <c r="F26" i="5"/>
  <c r="G25" i="5"/>
  <c r="H25" i="5" s="1"/>
  <c r="J20" i="5" l="1"/>
  <c r="M20" i="5" s="1"/>
  <c r="G26" i="5"/>
  <c r="H26" i="5" s="1"/>
  <c r="F27" i="5"/>
  <c r="K20" i="5" l="1"/>
  <c r="L20" i="5" s="1"/>
  <c r="D21" i="5" s="1"/>
  <c r="F28" i="5"/>
  <c r="G27" i="5"/>
  <c r="H27" i="5" s="1"/>
  <c r="E22" i="5" l="1"/>
  <c r="J21" i="5"/>
  <c r="M21" i="5" s="1"/>
  <c r="G28" i="5"/>
  <c r="H28" i="5" s="1"/>
  <c r="F29" i="5"/>
  <c r="K21" i="5" l="1"/>
  <c r="L21" i="5" s="1"/>
  <c r="D22" i="5" s="1"/>
  <c r="E23" i="5" s="1"/>
  <c r="I23" i="5" s="1"/>
  <c r="I22" i="5"/>
  <c r="F30" i="5"/>
  <c r="G29" i="5"/>
  <c r="H29" i="5" s="1"/>
  <c r="J22" i="5" l="1"/>
  <c r="M22" i="5" s="1"/>
  <c r="F31" i="5"/>
  <c r="G30" i="5"/>
  <c r="H30" i="5" s="1"/>
  <c r="K22" i="5" l="1"/>
  <c r="L22" i="5" s="1"/>
  <c r="D23" i="5" s="1"/>
  <c r="E24" i="5" s="1"/>
  <c r="I24" i="5" s="1"/>
  <c r="G31" i="5"/>
  <c r="H31" i="5" s="1"/>
  <c r="F32" i="5"/>
  <c r="J23" i="5" l="1"/>
  <c r="G32" i="5"/>
  <c r="H32" i="5" s="1"/>
  <c r="F33" i="5"/>
  <c r="K23" i="5" l="1"/>
  <c r="L23" i="5" s="1"/>
  <c r="D24" i="5" s="1"/>
  <c r="E25" i="5" s="1"/>
  <c r="I25" i="5" s="1"/>
  <c r="M23" i="5"/>
  <c r="G33" i="5"/>
  <c r="H33" i="5" s="1"/>
  <c r="F34" i="5"/>
  <c r="J24" i="5" l="1"/>
  <c r="M24" i="5" s="1"/>
  <c r="G34" i="5"/>
  <c r="H34" i="5" s="1"/>
  <c r="F35" i="5"/>
  <c r="K24" i="5" l="1"/>
  <c r="L24" i="5" s="1"/>
  <c r="D25" i="5" s="1"/>
  <c r="E26" i="5" s="1"/>
  <c r="I26" i="5" s="1"/>
  <c r="J25" i="5"/>
  <c r="F36" i="5"/>
  <c r="G35" i="5"/>
  <c r="H35" i="5" s="1"/>
  <c r="K25" i="5" l="1"/>
  <c r="L25" i="5" s="1"/>
  <c r="D26" i="5" s="1"/>
  <c r="E27" i="5" s="1"/>
  <c r="I27" i="5" s="1"/>
  <c r="M25" i="5"/>
  <c r="J26" i="5"/>
  <c r="M26" i="5" s="1"/>
  <c r="G36" i="5"/>
  <c r="H36" i="5" s="1"/>
  <c r="F37" i="5"/>
  <c r="K26" i="5" l="1"/>
  <c r="L26" i="5" s="1"/>
  <c r="D27" i="5" s="1"/>
  <c r="G37" i="5"/>
  <c r="H37" i="5" s="1"/>
  <c r="F38" i="5"/>
  <c r="E28" i="5" l="1"/>
  <c r="I28" i="5" s="1"/>
  <c r="J27" i="5"/>
  <c r="M27" i="5" s="1"/>
  <c r="F39" i="5"/>
  <c r="G38" i="5"/>
  <c r="H38" i="5" s="1"/>
  <c r="K27" i="5" l="1"/>
  <c r="L27" i="5" s="1"/>
  <c r="D28" i="5" s="1"/>
  <c r="E29" i="5" s="1"/>
  <c r="I29" i="5" s="1"/>
  <c r="G39" i="5"/>
  <c r="H39" i="5" s="1"/>
  <c r="F40" i="5"/>
  <c r="J28" i="5" l="1"/>
  <c r="M28" i="5" s="1"/>
  <c r="F41" i="5"/>
  <c r="G40" i="5"/>
  <c r="H40" i="5" s="1"/>
  <c r="K28" i="5" l="1"/>
  <c r="L28" i="5" s="1"/>
  <c r="D29" i="5" s="1"/>
  <c r="G41" i="5"/>
  <c r="H41" i="5" s="1"/>
  <c r="F42" i="5"/>
  <c r="E30" i="5" l="1"/>
  <c r="J29" i="5"/>
  <c r="M29" i="5" s="1"/>
  <c r="G42" i="5"/>
  <c r="H42" i="5" s="1"/>
  <c r="F43" i="5"/>
  <c r="K29" i="5" l="1"/>
  <c r="L29" i="5" s="1"/>
  <c r="D30" i="5" s="1"/>
  <c r="E31" i="5" s="1"/>
  <c r="I30" i="5"/>
  <c r="F44" i="5"/>
  <c r="G43" i="5"/>
  <c r="H43" i="5" s="1"/>
  <c r="J30" i="5" l="1"/>
  <c r="I31" i="5"/>
  <c r="F45" i="5"/>
  <c r="G44" i="5"/>
  <c r="H44" i="5" s="1"/>
  <c r="K30" i="5" l="1"/>
  <c r="L30" i="5" s="1"/>
  <c r="D31" i="5" s="1"/>
  <c r="E32" i="5" s="1"/>
  <c r="I32" i="5" s="1"/>
  <c r="M30" i="5"/>
  <c r="G45" i="5"/>
  <c r="H45" i="5" s="1"/>
  <c r="F46" i="5"/>
  <c r="J31" i="5" l="1"/>
  <c r="M31" i="5" s="1"/>
  <c r="F47" i="5"/>
  <c r="G46" i="5"/>
  <c r="H46" i="5" s="1"/>
  <c r="K31" i="5" l="1"/>
  <c r="L31" i="5" s="1"/>
  <c r="D32" i="5" s="1"/>
  <c r="E33" i="5" s="1"/>
  <c r="I33" i="5" s="1"/>
  <c r="F48" i="5"/>
  <c r="G47" i="5"/>
  <c r="H47" i="5" s="1"/>
  <c r="J32" i="5" l="1"/>
  <c r="F49" i="5"/>
  <c r="G48" i="5"/>
  <c r="H48" i="5" s="1"/>
  <c r="M32" i="5" l="1"/>
  <c r="K32" i="5"/>
  <c r="L32" i="5" s="1"/>
  <c r="D33" i="5" s="1"/>
  <c r="G49" i="5"/>
  <c r="H49" i="5" s="1"/>
  <c r="F50" i="5"/>
  <c r="E34" i="5" l="1"/>
  <c r="I34" i="5" s="1"/>
  <c r="J33" i="5"/>
  <c r="G50" i="5"/>
  <c r="H50" i="5" s="1"/>
  <c r="F51" i="5"/>
  <c r="M33" i="5" l="1"/>
  <c r="K33" i="5"/>
  <c r="L33" i="5" s="1"/>
  <c r="D34" i="5" s="1"/>
  <c r="E35" i="5" s="1"/>
  <c r="I35" i="5" s="1"/>
  <c r="F52" i="5"/>
  <c r="G51" i="5"/>
  <c r="H51" i="5" s="1"/>
  <c r="J34" i="5" l="1"/>
  <c r="M34" i="5" s="1"/>
  <c r="K34" i="5"/>
  <c r="L34" i="5" s="1"/>
  <c r="D35" i="5" s="1"/>
  <c r="E36" i="5" s="1"/>
  <c r="I36" i="5" s="1"/>
  <c r="G52" i="5"/>
  <c r="H52" i="5" s="1"/>
  <c r="F53" i="5"/>
  <c r="J35" i="5" l="1"/>
  <c r="M35" i="5" s="1"/>
  <c r="F54" i="5"/>
  <c r="G53" i="5"/>
  <c r="H53" i="5" s="1"/>
  <c r="K35" i="5" l="1"/>
  <c r="L35" i="5" s="1"/>
  <c r="D36" i="5" s="1"/>
  <c r="E37" i="5" s="1"/>
  <c r="I37" i="5" s="1"/>
  <c r="F55" i="5"/>
  <c r="G54" i="5"/>
  <c r="H54" i="5" s="1"/>
  <c r="J36" i="5" l="1"/>
  <c r="F56" i="5"/>
  <c r="G55" i="5"/>
  <c r="H55" i="5" s="1"/>
  <c r="M36" i="5" l="1"/>
  <c r="K36" i="5"/>
  <c r="L36" i="5" s="1"/>
  <c r="D37" i="5" s="1"/>
  <c r="F57" i="5"/>
  <c r="G56" i="5"/>
  <c r="H56" i="5" s="1"/>
  <c r="E38" i="5" l="1"/>
  <c r="I38" i="5" s="1"/>
  <c r="J37" i="5"/>
  <c r="F58" i="5"/>
  <c r="G57" i="5"/>
  <c r="H57" i="5" s="1"/>
  <c r="M37" i="5" l="1"/>
  <c r="K37" i="5"/>
  <c r="L37" i="5" s="1"/>
  <c r="D38" i="5" s="1"/>
  <c r="J38" i="5" s="1"/>
  <c r="G58" i="5"/>
  <c r="H58" i="5" s="1"/>
  <c r="F59" i="5"/>
  <c r="M38" i="5" l="1"/>
  <c r="K38" i="5"/>
  <c r="L38" i="5" s="1"/>
  <c r="D39" i="5" s="1"/>
  <c r="E39" i="5"/>
  <c r="F60" i="5"/>
  <c r="G59" i="5"/>
  <c r="H59" i="5" s="1"/>
  <c r="I39" i="5" l="1"/>
  <c r="J39" i="5" s="1"/>
  <c r="E40" i="5"/>
  <c r="I40" i="5" s="1"/>
  <c r="G60" i="5"/>
  <c r="H60" i="5" s="1"/>
  <c r="F61" i="5"/>
  <c r="M39" i="5" l="1"/>
  <c r="K39" i="5"/>
  <c r="L39" i="5" s="1"/>
  <c r="D40" i="5" s="1"/>
  <c r="F62" i="5"/>
  <c r="G61" i="5"/>
  <c r="H61" i="5" s="1"/>
  <c r="E41" i="5" l="1"/>
  <c r="I41" i="5" s="1"/>
  <c r="J40" i="5"/>
  <c r="G62" i="5"/>
  <c r="H62" i="5" s="1"/>
  <c r="F63" i="5"/>
  <c r="M40" i="5" l="1"/>
  <c r="K40" i="5"/>
  <c r="L40" i="5" s="1"/>
  <c r="D41" i="5" s="1"/>
  <c r="E42" i="5" s="1"/>
  <c r="I42" i="5" s="1"/>
  <c r="F64" i="5"/>
  <c r="G63" i="5"/>
  <c r="H63" i="5" s="1"/>
  <c r="J41" i="5" l="1"/>
  <c r="F65" i="5"/>
  <c r="G64" i="5"/>
  <c r="H64" i="5" s="1"/>
  <c r="M41" i="5" l="1"/>
  <c r="K41" i="5"/>
  <c r="L41" i="5" s="1"/>
  <c r="D42" i="5" s="1"/>
  <c r="G65" i="5"/>
  <c r="H65" i="5" s="1"/>
  <c r="F66" i="5"/>
  <c r="E43" i="5" l="1"/>
  <c r="J42" i="5"/>
  <c r="F67" i="5"/>
  <c r="G66" i="5"/>
  <c r="H66" i="5" s="1"/>
  <c r="K42" i="5" l="1"/>
  <c r="L42" i="5" s="1"/>
  <c r="D43" i="5" s="1"/>
  <c r="E44" i="5" s="1"/>
  <c r="I44" i="5" s="1"/>
  <c r="M42" i="5"/>
  <c r="I43" i="5"/>
  <c r="J43" i="5" s="1"/>
  <c r="G67" i="5"/>
  <c r="H67" i="5" s="1"/>
  <c r="F68" i="5"/>
  <c r="K43" i="5" l="1"/>
  <c r="L43" i="5" s="1"/>
  <c r="D44" i="5" s="1"/>
  <c r="J44" i="5" s="1"/>
  <c r="M43" i="5"/>
  <c r="F69" i="5"/>
  <c r="G68" i="5"/>
  <c r="H68" i="5" s="1"/>
  <c r="E45" i="5" l="1"/>
  <c r="I45" i="5" s="1"/>
  <c r="M44" i="5"/>
  <c r="K44" i="5"/>
  <c r="L44" i="5" s="1"/>
  <c r="D45" i="5" s="1"/>
  <c r="E46" i="5" s="1"/>
  <c r="I46" i="5" s="1"/>
  <c r="G69" i="5"/>
  <c r="H69" i="5" s="1"/>
  <c r="F70" i="5"/>
  <c r="J45" i="5" l="1"/>
  <c r="K45" i="5"/>
  <c r="L45" i="5" s="1"/>
  <c r="D46" i="5" s="1"/>
  <c r="M45" i="5"/>
  <c r="F71" i="5"/>
  <c r="G70" i="5"/>
  <c r="H70" i="5" s="1"/>
  <c r="E47" i="5" l="1"/>
  <c r="I47" i="5" s="1"/>
  <c r="J46" i="5"/>
  <c r="F72" i="5"/>
  <c r="G71" i="5"/>
  <c r="H71" i="5" s="1"/>
  <c r="M46" i="5" l="1"/>
  <c r="K46" i="5"/>
  <c r="L46" i="5" s="1"/>
  <c r="D47" i="5" s="1"/>
  <c r="E48" i="5" s="1"/>
  <c r="F73" i="5"/>
  <c r="G72" i="5"/>
  <c r="H72" i="5" s="1"/>
  <c r="I48" i="5" l="1"/>
  <c r="J47" i="5"/>
  <c r="F74" i="5"/>
  <c r="G73" i="5"/>
  <c r="H73" i="5" s="1"/>
  <c r="M47" i="5" l="1"/>
  <c r="K47" i="5"/>
  <c r="L47" i="5" s="1"/>
  <c r="D48" i="5" s="1"/>
  <c r="E49" i="5" s="1"/>
  <c r="G74" i="5"/>
  <c r="H74" i="5" s="1"/>
  <c r="F75" i="5"/>
  <c r="I49" i="5" l="1"/>
  <c r="J48" i="5"/>
  <c r="F76" i="5"/>
  <c r="G75" i="5"/>
  <c r="H75" i="5" s="1"/>
  <c r="M48" i="5" l="1"/>
  <c r="K48" i="5"/>
  <c r="L48" i="5" s="1"/>
  <c r="D49" i="5" s="1"/>
  <c r="E50" i="5" s="1"/>
  <c r="G76" i="5"/>
  <c r="H76" i="5" s="1"/>
  <c r="F77" i="5"/>
  <c r="I50" i="5" l="1"/>
  <c r="J49" i="5"/>
  <c r="G77" i="5"/>
  <c r="H77" i="5" s="1"/>
  <c r="F78" i="5"/>
  <c r="M49" i="5" l="1"/>
  <c r="K49" i="5"/>
  <c r="L49" i="5" s="1"/>
  <c r="D50" i="5" s="1"/>
  <c r="F79" i="5"/>
  <c r="G78" i="5"/>
  <c r="H78" i="5" s="1"/>
  <c r="J50" i="5" l="1"/>
  <c r="E51" i="5"/>
  <c r="F80" i="5"/>
  <c r="G79" i="5"/>
  <c r="H79" i="5" s="1"/>
  <c r="I51" i="5" l="1"/>
  <c r="M50" i="5"/>
  <c r="K50" i="5"/>
  <c r="L50" i="5" s="1"/>
  <c r="D51" i="5" s="1"/>
  <c r="E52" i="5" s="1"/>
  <c r="F81" i="5"/>
  <c r="G80" i="5"/>
  <c r="H80" i="5" s="1"/>
  <c r="I52" i="5" l="1"/>
  <c r="J51" i="5"/>
  <c r="F82" i="5"/>
  <c r="G81" i="5"/>
  <c r="H81" i="5" s="1"/>
  <c r="K51" i="5" l="1"/>
  <c r="L51" i="5" s="1"/>
  <c r="D52" i="5" s="1"/>
  <c r="E53" i="5" s="1"/>
  <c r="M51" i="5"/>
  <c r="G82" i="5"/>
  <c r="H82" i="5" s="1"/>
  <c r="F83" i="5"/>
  <c r="J52" i="5" l="1"/>
  <c r="M52" i="5"/>
  <c r="K52" i="5"/>
  <c r="L52" i="5" s="1"/>
  <c r="D53" i="5" s="1"/>
  <c r="E54" i="5" s="1"/>
  <c r="I53" i="5"/>
  <c r="G83" i="5"/>
  <c r="H83" i="5" s="1"/>
  <c r="F84" i="5"/>
  <c r="I54" i="5" l="1"/>
  <c r="J53" i="5"/>
  <c r="G84" i="5"/>
  <c r="H84" i="5" s="1"/>
  <c r="F85" i="5"/>
  <c r="M53" i="5" l="1"/>
  <c r="K53" i="5"/>
  <c r="L53" i="5" s="1"/>
  <c r="D54" i="5" s="1"/>
  <c r="E55" i="5" s="1"/>
  <c r="I55" i="5" s="1"/>
  <c r="G85" i="5"/>
  <c r="H85" i="5" s="1"/>
  <c r="F86" i="5"/>
  <c r="J54" i="5" l="1"/>
  <c r="F87" i="5"/>
  <c r="G86" i="5"/>
  <c r="H86" i="5" s="1"/>
  <c r="M54" i="5" l="1"/>
  <c r="K54" i="5"/>
  <c r="L54" i="5" s="1"/>
  <c r="D55" i="5" s="1"/>
  <c r="F88" i="5"/>
  <c r="G87" i="5"/>
  <c r="H87" i="5" s="1"/>
  <c r="E56" i="5" l="1"/>
  <c r="J55" i="5"/>
  <c r="F89" i="5"/>
  <c r="G88" i="5"/>
  <c r="H88" i="5" s="1"/>
  <c r="M55" i="5" l="1"/>
  <c r="K55" i="5"/>
  <c r="L55" i="5" s="1"/>
  <c r="D56" i="5" s="1"/>
  <c r="E57" i="5" s="1"/>
  <c r="I57" i="5" s="1"/>
  <c r="I56" i="5"/>
  <c r="G89" i="5"/>
  <c r="H89" i="5" s="1"/>
  <c r="F90" i="5"/>
  <c r="J56" i="5" l="1"/>
  <c r="F91" i="5"/>
  <c r="G90" i="5"/>
  <c r="H90" i="5" s="1"/>
  <c r="M56" i="5" l="1"/>
  <c r="K56" i="5"/>
  <c r="L56" i="5" s="1"/>
  <c r="D57" i="5" s="1"/>
  <c r="G91" i="5"/>
  <c r="H91" i="5" s="1"/>
  <c r="F92" i="5"/>
  <c r="E58" i="5" l="1"/>
  <c r="J57" i="5"/>
  <c r="G92" i="5"/>
  <c r="H92" i="5" s="1"/>
  <c r="F93" i="5"/>
  <c r="M57" i="5" l="1"/>
  <c r="K57" i="5"/>
  <c r="L57" i="5" s="1"/>
  <c r="D58" i="5" s="1"/>
  <c r="E59" i="5" s="1"/>
  <c r="I59" i="5" s="1"/>
  <c r="I58" i="5"/>
  <c r="G93" i="5"/>
  <c r="H93" i="5" s="1"/>
  <c r="F94" i="5"/>
  <c r="J58" i="5" l="1"/>
  <c r="F95" i="5"/>
  <c r="G94" i="5"/>
  <c r="H94" i="5" s="1"/>
  <c r="M58" i="5" l="1"/>
  <c r="K58" i="5"/>
  <c r="L58" i="5" s="1"/>
  <c r="D59" i="5" s="1"/>
  <c r="G95" i="5"/>
  <c r="H95" i="5" s="1"/>
  <c r="F96" i="5"/>
  <c r="E60" i="5" l="1"/>
  <c r="J59" i="5"/>
  <c r="F97" i="5"/>
  <c r="G96" i="5"/>
  <c r="H96" i="5" s="1"/>
  <c r="M59" i="5" l="1"/>
  <c r="K59" i="5"/>
  <c r="L59" i="5" s="1"/>
  <c r="D60" i="5" s="1"/>
  <c r="E61" i="5" s="1"/>
  <c r="I61" i="5" s="1"/>
  <c r="I60" i="5"/>
  <c r="G97" i="5"/>
  <c r="H97" i="5" s="1"/>
  <c r="F98" i="5"/>
  <c r="J60" i="5" l="1"/>
  <c r="G98" i="5"/>
  <c r="H98" i="5" s="1"/>
  <c r="F99" i="5"/>
  <c r="M60" i="5" l="1"/>
  <c r="K60" i="5"/>
  <c r="L60" i="5" s="1"/>
  <c r="D61" i="5" s="1"/>
  <c r="F100" i="5"/>
  <c r="G99" i="5"/>
  <c r="H99" i="5" s="1"/>
  <c r="E62" i="5" l="1"/>
  <c r="J61" i="5"/>
  <c r="F101" i="5"/>
  <c r="G100" i="5"/>
  <c r="H100" i="5" s="1"/>
  <c r="M61" i="5" l="1"/>
  <c r="K61" i="5"/>
  <c r="L61" i="5" s="1"/>
  <c r="D62" i="5" s="1"/>
  <c r="E63" i="5" s="1"/>
  <c r="I63" i="5" s="1"/>
  <c r="I62" i="5"/>
  <c r="F102" i="5"/>
  <c r="G101" i="5"/>
  <c r="H101" i="5" s="1"/>
  <c r="J62" i="5" l="1"/>
  <c r="F103" i="5"/>
  <c r="G102" i="5"/>
  <c r="H102" i="5" s="1"/>
  <c r="M62" i="5" l="1"/>
  <c r="K62" i="5"/>
  <c r="L62" i="5" s="1"/>
  <c r="D63" i="5" s="1"/>
  <c r="F104" i="5"/>
  <c r="G103" i="5"/>
  <c r="H103" i="5" s="1"/>
  <c r="E64" i="5" l="1"/>
  <c r="I64" i="5" s="1"/>
  <c r="J63" i="5"/>
  <c r="G104" i="5"/>
  <c r="H104" i="5" s="1"/>
  <c r="F105" i="5"/>
  <c r="M63" i="5" l="1"/>
  <c r="K63" i="5"/>
  <c r="L63" i="5" s="1"/>
  <c r="D64" i="5" s="1"/>
  <c r="E65" i="5" s="1"/>
  <c r="G105" i="5"/>
  <c r="H105" i="5" s="1"/>
  <c r="F106" i="5"/>
  <c r="I65" i="5" l="1"/>
  <c r="J64" i="5"/>
  <c r="F107" i="5"/>
  <c r="G106" i="5"/>
  <c r="H106" i="5" s="1"/>
  <c r="M64" i="5" l="1"/>
  <c r="K64" i="5"/>
  <c r="L64" i="5" s="1"/>
  <c r="D65" i="5" s="1"/>
  <c r="E66" i="5" s="1"/>
  <c r="I66" i="5" s="1"/>
  <c r="G107" i="5"/>
  <c r="H107" i="5" s="1"/>
  <c r="F108" i="5"/>
  <c r="J65" i="5" l="1"/>
  <c r="F109" i="5"/>
  <c r="G108" i="5"/>
  <c r="H108" i="5" s="1"/>
  <c r="M65" i="5" l="1"/>
  <c r="K65" i="5"/>
  <c r="L65" i="5" s="1"/>
  <c r="D66" i="5" s="1"/>
  <c r="F110" i="5"/>
  <c r="G109" i="5"/>
  <c r="H109" i="5" s="1"/>
  <c r="E67" i="5" l="1"/>
  <c r="I67" i="5" s="1"/>
  <c r="J66" i="5"/>
  <c r="F111" i="5"/>
  <c r="G110" i="5"/>
  <c r="H110" i="5" s="1"/>
  <c r="K66" i="5" l="1"/>
  <c r="L66" i="5" s="1"/>
  <c r="D67" i="5" s="1"/>
  <c r="E68" i="5" s="1"/>
  <c r="I68" i="5" s="1"/>
  <c r="M66" i="5"/>
  <c r="G111" i="5"/>
  <c r="H111" i="5" s="1"/>
  <c r="F112" i="5"/>
  <c r="J67" i="5" l="1"/>
  <c r="K67" i="5"/>
  <c r="L67" i="5" s="1"/>
  <c r="D68" i="5" s="1"/>
  <c r="E69" i="5" s="1"/>
  <c r="M67" i="5"/>
  <c r="G112" i="5"/>
  <c r="H112" i="5" s="1"/>
  <c r="F113" i="5"/>
  <c r="J68" i="5" l="1"/>
  <c r="K68" i="5" s="1"/>
  <c r="L68" i="5" s="1"/>
  <c r="D69" i="5" s="1"/>
  <c r="E70" i="5" s="1"/>
  <c r="I69" i="5"/>
  <c r="F114" i="5"/>
  <c r="G113" i="5"/>
  <c r="H113" i="5" s="1"/>
  <c r="J69" i="5" l="1"/>
  <c r="M69" i="5" s="1"/>
  <c r="M68" i="5"/>
  <c r="I70" i="5"/>
  <c r="F115" i="5"/>
  <c r="G114" i="5"/>
  <c r="H114" i="5" s="1"/>
  <c r="K69" i="5" l="1"/>
  <c r="L69" i="5" s="1"/>
  <c r="D70" i="5" s="1"/>
  <c r="E71" i="5" s="1"/>
  <c r="I71" i="5" s="1"/>
  <c r="J70" i="5"/>
  <c r="G115" i="5"/>
  <c r="H115" i="5" s="1"/>
  <c r="F116" i="5"/>
  <c r="M70" i="5" l="1"/>
  <c r="K70" i="5"/>
  <c r="L70" i="5" s="1"/>
  <c r="D71" i="5" s="1"/>
  <c r="F117" i="5"/>
  <c r="G116" i="5"/>
  <c r="H116" i="5" s="1"/>
  <c r="E72" i="5" l="1"/>
  <c r="J71" i="5"/>
  <c r="F118" i="5"/>
  <c r="G117" i="5"/>
  <c r="H117" i="5" s="1"/>
  <c r="M71" i="5" l="1"/>
  <c r="K71" i="5"/>
  <c r="L71" i="5" s="1"/>
  <c r="D72" i="5" s="1"/>
  <c r="E73" i="5" s="1"/>
  <c r="I73" i="5" s="1"/>
  <c r="I72" i="5"/>
  <c r="F119" i="5"/>
  <c r="G118" i="5"/>
  <c r="H118" i="5" s="1"/>
  <c r="J72" i="5" l="1"/>
  <c r="F120" i="5"/>
  <c r="G119" i="5"/>
  <c r="H119" i="5" s="1"/>
  <c r="M72" i="5" l="1"/>
  <c r="K72" i="5"/>
  <c r="L72" i="5" s="1"/>
  <c r="D73" i="5" s="1"/>
  <c r="F121" i="5"/>
  <c r="G120" i="5"/>
  <c r="H120" i="5" s="1"/>
  <c r="E74" i="5" l="1"/>
  <c r="J73" i="5"/>
  <c r="G121" i="5"/>
  <c r="H121" i="5" s="1"/>
  <c r="F122" i="5"/>
  <c r="M73" i="5" l="1"/>
  <c r="K73" i="5"/>
  <c r="L73" i="5" s="1"/>
  <c r="D74" i="5" s="1"/>
  <c r="E75" i="5" s="1"/>
  <c r="I75" i="5" s="1"/>
  <c r="I74" i="5"/>
  <c r="F123" i="5"/>
  <c r="G122" i="5"/>
  <c r="H122" i="5" s="1"/>
  <c r="J74" i="5" l="1"/>
  <c r="F124" i="5"/>
  <c r="G123" i="5"/>
  <c r="H123" i="5" s="1"/>
  <c r="M74" i="5" l="1"/>
  <c r="K74" i="5"/>
  <c r="L74" i="5" s="1"/>
  <c r="D75" i="5" s="1"/>
  <c r="F125" i="5"/>
  <c r="G124" i="5"/>
  <c r="H124" i="5" s="1"/>
  <c r="E76" i="5" l="1"/>
  <c r="I76" i="5" s="1"/>
  <c r="J75" i="5"/>
  <c r="G125" i="5"/>
  <c r="H125" i="5" s="1"/>
  <c r="K75" i="5" l="1"/>
  <c r="L75" i="5" s="1"/>
  <c r="D76" i="5" s="1"/>
  <c r="E77" i="5" s="1"/>
  <c r="I77" i="5" s="1"/>
  <c r="M75" i="5"/>
  <c r="J76" i="5" l="1"/>
  <c r="K76" i="5" s="1"/>
  <c r="L76" i="5" s="1"/>
  <c r="D77" i="5" s="1"/>
  <c r="E78" i="5" l="1"/>
  <c r="J77" i="5"/>
  <c r="M76" i="5"/>
  <c r="K77" i="5"/>
  <c r="L77" i="5" s="1"/>
  <c r="D78" i="5" s="1"/>
  <c r="E79" i="5" s="1"/>
  <c r="I79" i="5" s="1"/>
  <c r="M77" i="5"/>
  <c r="I78" i="5"/>
  <c r="J78" i="5" l="1"/>
  <c r="M78" i="5" s="1"/>
  <c r="K78" i="5" l="1"/>
  <c r="L78" i="5" s="1"/>
  <c r="D79" i="5" s="1"/>
  <c r="E80" i="5" s="1"/>
  <c r="I80" i="5" s="1"/>
  <c r="J79" i="5"/>
  <c r="M79" i="5" l="1"/>
  <c r="K79" i="5"/>
  <c r="L79" i="5" s="1"/>
  <c r="D80" i="5" s="1"/>
  <c r="E81" i="5" l="1"/>
  <c r="I81" i="5" s="1"/>
  <c r="J80" i="5"/>
  <c r="M80" i="5" l="1"/>
  <c r="K80" i="5"/>
  <c r="L80" i="5" s="1"/>
  <c r="D81" i="5" s="1"/>
  <c r="E82" i="5" s="1"/>
  <c r="I82" i="5" l="1"/>
  <c r="J81" i="5"/>
  <c r="M81" i="5" l="1"/>
  <c r="K81" i="5"/>
  <c r="L81" i="5" s="1"/>
  <c r="D82" i="5" s="1"/>
  <c r="E83" i="5" s="1"/>
  <c r="I83" i="5" s="1"/>
  <c r="J82" i="5" l="1"/>
  <c r="M82" i="5" l="1"/>
  <c r="K82" i="5"/>
  <c r="L82" i="5" s="1"/>
  <c r="D83" i="5" s="1"/>
  <c r="E84" i="5" l="1"/>
  <c r="J83" i="5"/>
  <c r="K83" i="5" l="1"/>
  <c r="L83" i="5" s="1"/>
  <c r="D84" i="5" s="1"/>
  <c r="M83" i="5"/>
  <c r="I84" i="5"/>
  <c r="J84" i="5" s="1"/>
  <c r="E85" i="5"/>
  <c r="I85" i="5" s="1"/>
  <c r="M84" i="5" l="1"/>
  <c r="K84" i="5"/>
  <c r="L84" i="5" s="1"/>
  <c r="D85" i="5" s="1"/>
  <c r="E86" i="5" s="1"/>
  <c r="I86" i="5" s="1"/>
  <c r="J85" i="5" l="1"/>
  <c r="M85" i="5" l="1"/>
  <c r="K85" i="5"/>
  <c r="L85" i="5" s="1"/>
  <c r="D86" i="5" s="1"/>
  <c r="E87" i="5" l="1"/>
  <c r="J86" i="5"/>
  <c r="K86" i="5" l="1"/>
  <c r="L86" i="5" s="1"/>
  <c r="D87" i="5" s="1"/>
  <c r="M86" i="5"/>
  <c r="I87" i="5"/>
  <c r="J87" i="5" s="1"/>
  <c r="E88" i="5"/>
  <c r="I88" i="5" s="1"/>
  <c r="M87" i="5" l="1"/>
  <c r="K87" i="5"/>
  <c r="L87" i="5" s="1"/>
  <c r="D88" i="5" s="1"/>
  <c r="E89" i="5" s="1"/>
  <c r="I89" i="5" s="1"/>
  <c r="J88" i="5" l="1"/>
  <c r="M88" i="5" l="1"/>
  <c r="K88" i="5"/>
  <c r="L88" i="5" s="1"/>
  <c r="D89" i="5" s="1"/>
  <c r="E90" i="5" l="1"/>
  <c r="J89" i="5"/>
  <c r="K89" i="5" l="1"/>
  <c r="L89" i="5" s="1"/>
  <c r="D90" i="5" s="1"/>
  <c r="E91" i="5" s="1"/>
  <c r="I91" i="5" s="1"/>
  <c r="M89" i="5"/>
  <c r="I90" i="5"/>
  <c r="J90" i="5" l="1"/>
  <c r="M90" i="5"/>
  <c r="K90" i="5"/>
  <c r="L90" i="5" s="1"/>
  <c r="D91" i="5" s="1"/>
  <c r="E92" i="5" s="1"/>
  <c r="I92" i="5" l="1"/>
  <c r="J91" i="5"/>
  <c r="M91" i="5" l="1"/>
  <c r="K91" i="5"/>
  <c r="L91" i="5" s="1"/>
  <c r="D92" i="5" s="1"/>
  <c r="E93" i="5" s="1"/>
  <c r="I93" i="5" s="1"/>
  <c r="J92" i="5" l="1"/>
  <c r="M92" i="5" l="1"/>
  <c r="K92" i="5"/>
  <c r="L92" i="5" s="1"/>
  <c r="D93" i="5" s="1"/>
  <c r="E94" i="5" l="1"/>
  <c r="J93" i="5"/>
  <c r="K93" i="5" l="1"/>
  <c r="L93" i="5" s="1"/>
  <c r="D94" i="5" s="1"/>
  <c r="M93" i="5"/>
  <c r="I94" i="5"/>
  <c r="J94" i="5" s="1"/>
  <c r="E95" i="5"/>
  <c r="I95" i="5" s="1"/>
  <c r="M94" i="5" l="1"/>
  <c r="K94" i="5"/>
  <c r="L94" i="5" s="1"/>
  <c r="D95" i="5" s="1"/>
  <c r="E96" i="5" s="1"/>
  <c r="I96" i="5" s="1"/>
  <c r="J95" i="5" l="1"/>
  <c r="K95" i="5" l="1"/>
  <c r="L95" i="5" s="1"/>
  <c r="D96" i="5" s="1"/>
  <c r="M95" i="5"/>
  <c r="E97" i="5" l="1"/>
  <c r="J96" i="5"/>
  <c r="M96" i="5" l="1"/>
  <c r="K96" i="5"/>
  <c r="L96" i="5" s="1"/>
  <c r="D97" i="5" s="1"/>
  <c r="E98" i="5" s="1"/>
  <c r="I98" i="5" s="1"/>
  <c r="I97" i="5"/>
  <c r="J97" i="5" l="1"/>
  <c r="M97" i="5" l="1"/>
  <c r="K97" i="5"/>
  <c r="L97" i="5" s="1"/>
  <c r="D98" i="5" s="1"/>
  <c r="E99" i="5" l="1"/>
  <c r="J98" i="5"/>
  <c r="M98" i="5" l="1"/>
  <c r="K98" i="5"/>
  <c r="L98" i="5" s="1"/>
  <c r="D99" i="5" s="1"/>
  <c r="E100" i="5" s="1"/>
  <c r="I100" i="5" s="1"/>
  <c r="I99" i="5"/>
  <c r="J99" i="5" l="1"/>
  <c r="M99" i="5" l="1"/>
  <c r="K99" i="5"/>
  <c r="L99" i="5" s="1"/>
  <c r="D100" i="5" s="1"/>
  <c r="E101" i="5" l="1"/>
  <c r="J100" i="5"/>
  <c r="M100" i="5" l="1"/>
  <c r="K100" i="5"/>
  <c r="L100" i="5" s="1"/>
  <c r="D101" i="5" s="1"/>
  <c r="E102" i="5" s="1"/>
  <c r="I102" i="5" s="1"/>
  <c r="I101" i="5"/>
  <c r="J101" i="5" l="1"/>
  <c r="M101" i="5"/>
  <c r="K101" i="5"/>
  <c r="L101" i="5" s="1"/>
  <c r="D102" i="5" s="1"/>
  <c r="E103" i="5" s="1"/>
  <c r="I103" i="5" s="1"/>
  <c r="J102" i="5" l="1"/>
  <c r="M102" i="5" l="1"/>
  <c r="K102" i="5"/>
  <c r="L102" i="5" s="1"/>
  <c r="D103" i="5" s="1"/>
  <c r="E104" i="5" l="1"/>
  <c r="I104" i="5" s="1"/>
  <c r="J103" i="5"/>
  <c r="M103" i="5" l="1"/>
  <c r="K103" i="5"/>
  <c r="L103" i="5" s="1"/>
  <c r="D104" i="5" s="1"/>
  <c r="E105" i="5" s="1"/>
  <c r="I105" i="5" l="1"/>
  <c r="J104" i="5"/>
  <c r="M104" i="5" l="1"/>
  <c r="K104" i="5"/>
  <c r="L104" i="5" s="1"/>
  <c r="D105" i="5" s="1"/>
  <c r="E106" i="5" s="1"/>
  <c r="I106" i="5" l="1"/>
  <c r="J105" i="5"/>
  <c r="M105" i="5" l="1"/>
  <c r="K105" i="5"/>
  <c r="L105" i="5" s="1"/>
  <c r="D106" i="5" s="1"/>
  <c r="E107" i="5" s="1"/>
  <c r="I107" i="5" s="1"/>
  <c r="J106" i="5" l="1"/>
  <c r="M106" i="5" l="1"/>
  <c r="K106" i="5"/>
  <c r="L106" i="5" s="1"/>
  <c r="D107" i="5" s="1"/>
  <c r="E108" i="5" l="1"/>
  <c r="J107" i="5"/>
  <c r="M107" i="5" l="1"/>
  <c r="K107" i="5"/>
  <c r="L107" i="5" s="1"/>
  <c r="D108" i="5" s="1"/>
  <c r="E109" i="5" s="1"/>
  <c r="I109" i="5" s="1"/>
  <c r="I108" i="5"/>
  <c r="J108" i="5" l="1"/>
  <c r="M108" i="5" l="1"/>
  <c r="K108" i="5"/>
  <c r="L108" i="5" s="1"/>
  <c r="D109" i="5" s="1"/>
  <c r="E110" i="5" l="1"/>
  <c r="J109" i="5"/>
  <c r="M109" i="5" l="1"/>
  <c r="K109" i="5"/>
  <c r="L109" i="5" s="1"/>
  <c r="D110" i="5" s="1"/>
  <c r="E111" i="5" s="1"/>
  <c r="I111" i="5" s="1"/>
  <c r="I110" i="5"/>
  <c r="J110" i="5" l="1"/>
  <c r="M110" i="5" l="1"/>
  <c r="K110" i="5"/>
  <c r="L110" i="5" s="1"/>
  <c r="D111" i="5" s="1"/>
  <c r="E112" i="5" l="1"/>
  <c r="J111" i="5"/>
  <c r="M111" i="5" l="1"/>
  <c r="K111" i="5"/>
  <c r="L111" i="5" s="1"/>
  <c r="D112" i="5" s="1"/>
  <c r="E113" i="5" s="1"/>
  <c r="I113" i="5" s="1"/>
  <c r="I112" i="5"/>
  <c r="J112" i="5" l="1"/>
  <c r="M112" i="5" l="1"/>
  <c r="K112" i="5"/>
  <c r="L112" i="5" s="1"/>
  <c r="D113" i="5" s="1"/>
  <c r="E114" i="5" l="1"/>
  <c r="J113" i="5"/>
  <c r="K113" i="5" l="1"/>
  <c r="L113" i="5" s="1"/>
  <c r="D114" i="5" s="1"/>
  <c r="E115" i="5" s="1"/>
  <c r="I115" i="5" s="1"/>
  <c r="M113" i="5"/>
  <c r="I114" i="5"/>
  <c r="J114" i="5" l="1"/>
  <c r="M114" i="5"/>
  <c r="K114" i="5"/>
  <c r="L114" i="5" s="1"/>
  <c r="D115" i="5" s="1"/>
  <c r="E116" i="5" s="1"/>
  <c r="I116" i="5" s="1"/>
  <c r="J115" i="5" l="1"/>
  <c r="M115" i="5" l="1"/>
  <c r="K115" i="5"/>
  <c r="L115" i="5" s="1"/>
  <c r="D116" i="5" s="1"/>
  <c r="E117" i="5" l="1"/>
  <c r="I117" i="5" s="1"/>
  <c r="J116" i="5"/>
  <c r="M116" i="5" l="1"/>
  <c r="K116" i="5"/>
  <c r="L116" i="5" s="1"/>
  <c r="D117" i="5" s="1"/>
  <c r="E118" i="5" s="1"/>
  <c r="I118" i="5" l="1"/>
  <c r="J117" i="5"/>
  <c r="M117" i="5" l="1"/>
  <c r="K117" i="5"/>
  <c r="L117" i="5" s="1"/>
  <c r="D118" i="5" s="1"/>
  <c r="E119" i="5" s="1"/>
  <c r="I119" i="5" l="1"/>
  <c r="J118" i="5"/>
  <c r="M118" i="5" l="1"/>
  <c r="K118" i="5"/>
  <c r="L118" i="5" s="1"/>
  <c r="D119" i="5" s="1"/>
  <c r="E120" i="5" s="1"/>
  <c r="I120" i="5" s="1"/>
  <c r="J119" i="5" l="1"/>
  <c r="M119" i="5" l="1"/>
  <c r="K119" i="5"/>
  <c r="L119" i="5" s="1"/>
  <c r="D120" i="5" s="1"/>
  <c r="E121" i="5" l="1"/>
  <c r="J120" i="5"/>
  <c r="M120" i="5" l="1"/>
  <c r="K120" i="5"/>
  <c r="L120" i="5" s="1"/>
  <c r="D121" i="5" s="1"/>
  <c r="E122" i="5" s="1"/>
  <c r="I121" i="5"/>
  <c r="I122" i="5" l="1"/>
  <c r="J121" i="5"/>
  <c r="M121" i="5" l="1"/>
  <c r="K121" i="5"/>
  <c r="L121" i="5" s="1"/>
  <c r="D122" i="5" s="1"/>
  <c r="E123" i="5" s="1"/>
  <c r="I123" i="5" s="1"/>
  <c r="J122" i="5" l="1"/>
  <c r="M122" i="5" l="1"/>
  <c r="K122" i="5"/>
  <c r="L122" i="5" s="1"/>
  <c r="D123" i="5" s="1"/>
  <c r="E124" i="5" l="1"/>
  <c r="J123" i="5"/>
  <c r="M123" i="5" l="1"/>
  <c r="K123" i="5"/>
  <c r="L123" i="5" s="1"/>
  <c r="D124" i="5" s="1"/>
  <c r="E125" i="5" s="1"/>
  <c r="I125" i="5" s="1"/>
  <c r="I124" i="5"/>
  <c r="J124" i="5" l="1"/>
  <c r="M124" i="5" l="1"/>
  <c r="K124" i="5"/>
  <c r="L124" i="5" s="1"/>
  <c r="D125" i="5" s="1"/>
  <c r="J125" i="5" s="1"/>
  <c r="M125" i="5" l="1"/>
  <c r="K125" i="5"/>
  <c r="L125" i="5" s="1"/>
</calcChain>
</file>

<file path=xl/sharedStrings.xml><?xml version="1.0" encoding="utf-8"?>
<sst xmlns="http://schemas.openxmlformats.org/spreadsheetml/2006/main" count="95" uniqueCount="45">
  <si>
    <t>Parachute inflation</t>
  </si>
  <si>
    <t>Output graphs</t>
  </si>
  <si>
    <t>Simulation</t>
  </si>
  <si>
    <t>Parachute data</t>
  </si>
  <si>
    <t>Vehicle data</t>
  </si>
  <si>
    <t>Time step</t>
  </si>
  <si>
    <t>s</t>
  </si>
  <si>
    <t>Inflation time</t>
  </si>
  <si>
    <t>mass</t>
  </si>
  <si>
    <t>kg</t>
  </si>
  <si>
    <t>Rho 0</t>
  </si>
  <si>
    <t>kg/m3</t>
  </si>
  <si>
    <t>Area</t>
  </si>
  <si>
    <t>m2</t>
  </si>
  <si>
    <t>Scale height</t>
  </si>
  <si>
    <t>m</t>
  </si>
  <si>
    <t>Cd</t>
  </si>
  <si>
    <t>-</t>
  </si>
  <si>
    <t>inflation speed</t>
  </si>
  <si>
    <t>m2/s</t>
  </si>
  <si>
    <t>terminal q</t>
  </si>
  <si>
    <t>Pa</t>
  </si>
  <si>
    <t>Chutes.NL: The website for any and all parachute news and updates from professional to amateur space projects.</t>
  </si>
  <si>
    <t>Velocity at inflation</t>
  </si>
  <si>
    <t>m/s</t>
  </si>
  <si>
    <t>Terminal v</t>
  </si>
  <si>
    <t>Altitude at inflation</t>
  </si>
  <si>
    <t>Output table</t>
  </si>
  <si>
    <t>Time</t>
  </si>
  <si>
    <t>Velocity</t>
  </si>
  <si>
    <t>Altitude</t>
  </si>
  <si>
    <t>Density</t>
  </si>
  <si>
    <t>q</t>
  </si>
  <si>
    <t>Drag</t>
  </si>
  <si>
    <t>Deceleration</t>
  </si>
  <si>
    <t>Parachute deceleration</t>
  </si>
  <si>
    <t>This page allows one to get a feeling on the parachute inflation behaviour. It allows for control over the inflation speed of the parachute and the velocity at inflation. The output shows the parachute loads and the deceleration of the vehicle. The deceleration is devided into the total deceleration in m/s2 and the deceleration contribution of the parachute</t>
  </si>
  <si>
    <t>The graphs present the data of the ouput table. All units are in standard SI units. As the integrator used is a simple newtonian integrator, integration errors can occur rather easaly.</t>
  </si>
  <si>
    <t>terminal q, reefed</t>
  </si>
  <si>
    <t>Reefing rate</t>
  </si>
  <si>
    <t>Time static reef</t>
  </si>
  <si>
    <t>Parachute area</t>
  </si>
  <si>
    <t>Reef timer</t>
  </si>
  <si>
    <t>Parachute area2</t>
  </si>
  <si>
    <t>Inflation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</si>
</sst>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
    <numFmt numFmtId="165" formatCode="0.000"/>
    <numFmt numFmtId="166" formatCode="0.0000"/>
  </numFmts>
  <fonts count="7" x14ac:knownFonts="1">
    <font>
      <sz val="11"/>
      <color theme="1"/>
      <name val="Calibri"/>
      <family val="2"/>
      <scheme val="minor"/>
    </font>
    <font>
      <b/>
      <sz val="15"/>
      <color theme="3"/>
      <name val="Calibri"/>
      <family val="2"/>
      <scheme val="minor"/>
    </font>
    <font>
      <sz val="11"/>
      <color rgb="FF3F3F76"/>
      <name val="Calibri"/>
      <family val="2"/>
      <scheme val="minor"/>
    </font>
    <font>
      <b/>
      <sz val="11"/>
      <color rgb="FFFA7D00"/>
      <name val="Calibri"/>
      <family val="2"/>
      <scheme val="minor"/>
    </font>
    <font>
      <b/>
      <sz val="11"/>
      <color theme="1"/>
      <name val="Calibri"/>
      <family val="2"/>
      <scheme val="minor"/>
    </font>
    <font>
      <b/>
      <sz val="13"/>
      <color theme="3"/>
      <name val="Calibri"/>
      <family val="2"/>
      <scheme val="minor"/>
    </font>
    <font>
      <b/>
      <sz val="22"/>
      <color theme="3"/>
      <name val="Calibri"/>
      <family val="2"/>
      <scheme val="minor"/>
    </font>
  </fonts>
  <fills count="6">
    <fill>
      <patternFill patternType="none"/>
    </fill>
    <fill>
      <patternFill patternType="gray125"/>
    </fill>
    <fill>
      <patternFill patternType="solid">
        <fgColor rgb="FFFFCC99"/>
      </patternFill>
    </fill>
    <fill>
      <patternFill patternType="solid">
        <fgColor rgb="FFF2F2F2"/>
      </patternFill>
    </fill>
    <fill>
      <patternFill patternType="solid">
        <fgColor theme="6" tint="0.59999389629810485"/>
        <bgColor indexed="64"/>
      </patternFill>
    </fill>
    <fill>
      <patternFill patternType="solid">
        <fgColor theme="0" tint="-0.14999847407452621"/>
        <bgColor indexed="64"/>
      </patternFill>
    </fill>
  </fills>
  <borders count="5">
    <border>
      <left/>
      <right/>
      <top/>
      <bottom/>
      <diagonal/>
    </border>
    <border>
      <left/>
      <right/>
      <top/>
      <bottom style="thick">
        <color theme="4"/>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1" fillId="0" borderId="1" applyNumberFormat="0" applyFill="0" applyAlignment="0" applyProtection="0"/>
    <xf numFmtId="0" fontId="2" fillId="2" borderId="2" applyNumberFormat="0" applyAlignment="0" applyProtection="0"/>
    <xf numFmtId="0" fontId="3" fillId="3" borderId="2" applyNumberFormat="0" applyAlignment="0" applyProtection="0"/>
    <xf numFmtId="0" fontId="5" fillId="0" borderId="3" applyNumberFormat="0" applyFill="0" applyAlignment="0" applyProtection="0"/>
  </cellStyleXfs>
  <cellXfs count="29">
    <xf numFmtId="0" fontId="0" fillId="0" borderId="0" xfId="0"/>
    <xf numFmtId="2" fontId="0" fillId="0" borderId="0" xfId="0" applyNumberFormat="1"/>
    <xf numFmtId="2" fontId="0" fillId="4" borderId="0" xfId="0" applyNumberFormat="1" applyFill="1"/>
    <xf numFmtId="2" fontId="0" fillId="4" borderId="0" xfId="0" applyNumberFormat="1" applyFill="1" applyBorder="1" applyAlignment="1">
      <alignment horizontal="center" wrapText="1"/>
    </xf>
    <xf numFmtId="2" fontId="0" fillId="4" borderId="0" xfId="0" applyNumberFormat="1" applyFill="1" applyAlignment="1"/>
    <xf numFmtId="2" fontId="0" fillId="5" borderId="0" xfId="0" applyNumberFormat="1" applyFill="1"/>
    <xf numFmtId="2" fontId="0" fillId="4" borderId="0" xfId="0" applyNumberFormat="1" applyFill="1" applyBorder="1" applyAlignment="1">
      <alignment vertical="top" wrapText="1"/>
    </xf>
    <xf numFmtId="2" fontId="0" fillId="4" borderId="0" xfId="0" applyNumberFormat="1" applyFill="1" applyBorder="1"/>
    <xf numFmtId="2" fontId="4" fillId="4" borderId="0" xfId="0" applyNumberFormat="1" applyFont="1" applyFill="1" applyAlignment="1">
      <alignment vertical="center" wrapText="1"/>
    </xf>
    <xf numFmtId="2" fontId="0" fillId="0" borderId="4" xfId="0" applyNumberFormat="1" applyFill="1" applyBorder="1"/>
    <xf numFmtId="2" fontId="3" fillId="0" borderId="4" xfId="3" applyNumberFormat="1" applyFill="1" applyBorder="1"/>
    <xf numFmtId="2" fontId="2" fillId="4" borderId="0" xfId="2" applyNumberFormat="1" applyFill="1" applyBorder="1"/>
    <xf numFmtId="164" fontId="2" fillId="2" borderId="2" xfId="2" applyNumberFormat="1"/>
    <xf numFmtId="2" fontId="2" fillId="2" borderId="2" xfId="2" applyNumberFormat="1"/>
    <xf numFmtId="165" fontId="2" fillId="2" borderId="2" xfId="2" applyNumberFormat="1"/>
    <xf numFmtId="2" fontId="3" fillId="3" borderId="2" xfId="3" applyNumberFormat="1"/>
    <xf numFmtId="0" fontId="0" fillId="4" borderId="0" xfId="0" applyFill="1" applyBorder="1"/>
    <xf numFmtId="2" fontId="0" fillId="4" borderId="0" xfId="0" applyNumberFormat="1" applyFill="1" applyBorder="1" applyAlignment="1"/>
    <xf numFmtId="0" fontId="0" fillId="4" borderId="0" xfId="0" applyNumberFormat="1" applyFill="1" applyAlignment="1">
      <alignment vertical="top" wrapText="1"/>
    </xf>
    <xf numFmtId="166" fontId="0" fillId="0" borderId="0" xfId="0" applyNumberFormat="1"/>
    <xf numFmtId="2" fontId="0" fillId="4" borderId="0" xfId="0" applyNumberFormat="1" applyFill="1" applyBorder="1" applyAlignment="1">
      <alignment horizontal="center" vertical="top" wrapText="1"/>
    </xf>
    <xf numFmtId="2" fontId="6" fillId="4" borderId="1" xfId="1" applyNumberFormat="1" applyFont="1" applyFill="1" applyAlignment="1">
      <alignment horizontal="center"/>
    </xf>
    <xf numFmtId="2" fontId="4" fillId="4" borderId="0" xfId="0" applyNumberFormat="1" applyFont="1" applyFill="1" applyAlignment="1">
      <alignment horizontal="center" vertical="center" wrapText="1"/>
    </xf>
    <xf numFmtId="2" fontId="0" fillId="4" borderId="0" xfId="0" applyNumberFormat="1" applyFill="1" applyAlignment="1">
      <alignment horizontal="center" wrapText="1"/>
    </xf>
    <xf numFmtId="2" fontId="5" fillId="4" borderId="0" xfId="4" applyNumberFormat="1" applyFill="1" applyBorder="1" applyAlignment="1">
      <alignment horizontal="center"/>
    </xf>
    <xf numFmtId="2" fontId="0" fillId="4" borderId="0" xfId="0" applyNumberFormat="1" applyFill="1" applyBorder="1" applyAlignment="1">
      <alignment horizontal="left" vertical="top" wrapText="1"/>
    </xf>
    <xf numFmtId="2" fontId="1" fillId="4" borderId="1" xfId="1" applyNumberFormat="1" applyFill="1" applyAlignment="1">
      <alignment horizontal="center"/>
    </xf>
    <xf numFmtId="2" fontId="4" fillId="4" borderId="0" xfId="0" applyNumberFormat="1" applyFont="1" applyFill="1" applyAlignment="1">
      <alignment horizontal="center" vertical="top" wrapText="1"/>
    </xf>
    <xf numFmtId="0" fontId="0" fillId="4" borderId="0" xfId="0" applyNumberFormat="1" applyFill="1" applyAlignment="1">
      <alignment horizontal="center" vertical="top" wrapText="1"/>
    </xf>
  </cellXfs>
  <cellStyles count="5">
    <cellStyle name="Berekening" xfId="3" builtinId="22"/>
    <cellStyle name="Invoer" xfId="2" builtinId="20"/>
    <cellStyle name="Kop 1" xfId="1" builtinId="16"/>
    <cellStyle name="Kop 2" xfId="4" builtinId="17"/>
    <cellStyle name="Standaard" xfId="0" builtinId="0"/>
  </cellStyles>
  <dxfs count="22">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66" formatCode="0.0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Velocity over</a:t>
            </a:r>
            <a:r>
              <a:rPr lang="en-GB" baseline="0"/>
              <a:t>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inflation'!$D$14:$D$124</c:f>
              <c:numCache>
                <c:formatCode>0.00</c:formatCode>
                <c:ptCount val="111"/>
                <c:pt idx="0">
                  <c:v>150</c:v>
                </c:pt>
                <c:pt idx="1">
                  <c:v>149.97086075854148</c:v>
                </c:pt>
                <c:pt idx="2">
                  <c:v>147.90089738176488</c:v>
                </c:pt>
                <c:pt idx="3">
                  <c:v>141.94794976973546</c:v>
                </c:pt>
                <c:pt idx="4">
                  <c:v>131.03935326905386</c:v>
                </c:pt>
                <c:pt idx="5">
                  <c:v>115.59624428672038</c:v>
                </c:pt>
                <c:pt idx="6">
                  <c:v>101.2071370195375</c:v>
                </c:pt>
                <c:pt idx="7">
                  <c:v>88.378615735996661</c:v>
                </c:pt>
                <c:pt idx="8">
                  <c:v>77.244873312319427</c:v>
                </c:pt>
                <c:pt idx="9">
                  <c:v>67.728329482343298</c:v>
                </c:pt>
                <c:pt idx="10">
                  <c:v>59.655816676473719</c:v>
                </c:pt>
                <c:pt idx="11">
                  <c:v>52.826982406445325</c:v>
                </c:pt>
                <c:pt idx="12">
                  <c:v>47.048664649220711</c:v>
                </c:pt>
                <c:pt idx="13">
                  <c:v>42.149199572656862</c:v>
                </c:pt>
                <c:pt idx="14">
                  <c:v>37.982271213981292</c:v>
                </c:pt>
                <c:pt idx="15">
                  <c:v>34.425906872215137</c:v>
                </c:pt>
                <c:pt idx="16">
                  <c:v>31.379575237931334</c:v>
                </c:pt>
                <c:pt idx="17">
                  <c:v>28.760825498428602</c:v>
                </c:pt>
                <c:pt idx="18">
                  <c:v>26.502102112880841</c:v>
                </c:pt>
                <c:pt idx="19">
                  <c:v>24.547969915381064</c:v>
                </c:pt>
                <c:pt idx="20">
                  <c:v>22.852797287076996</c:v>
                </c:pt>
                <c:pt idx="21">
                  <c:v>21.378865653540377</c:v>
                </c:pt>
                <c:pt idx="22">
                  <c:v>20.094845886835369</c:v>
                </c:pt>
                <c:pt idx="23">
                  <c:v>18.974578091055808</c:v>
                </c:pt>
                <c:pt idx="24">
                  <c:v>17.996096847785815</c:v>
                </c:pt>
                <c:pt idx="25">
                  <c:v>17.140852729472105</c:v>
                </c:pt>
                <c:pt idx="26">
                  <c:v>16.393089828188906</c:v>
                </c:pt>
                <c:pt idx="27">
                  <c:v>15.739347032040301</c:v>
                </c:pt>
                <c:pt idx="28">
                  <c:v>15.168057471420202</c:v>
                </c:pt>
                <c:pt idx="29">
                  <c:v>14.66922597207998</c:v>
                </c:pt>
                <c:pt idx="30">
                  <c:v>14.234168648352334</c:v>
                </c:pt>
                <c:pt idx="31">
                  <c:v>13.855302139834144</c:v>
                </c:pt>
                <c:pt idx="32">
                  <c:v>13.525972621404373</c:v>
                </c:pt>
                <c:pt idx="33">
                  <c:v>13.240316757975473</c:v>
                </c:pt>
                <c:pt idx="34">
                  <c:v>12.993148362197172</c:v>
                </c:pt>
                <c:pt idx="35">
                  <c:v>12.779865749818157</c:v>
                </c:pt>
                <c:pt idx="36">
                  <c:v>12.596375755709525</c:v>
                </c:pt>
                <c:pt idx="37">
                  <c:v>12.439031137546493</c:v>
                </c:pt>
                <c:pt idx="38">
                  <c:v>12.304578703004978</c:v>
                </c:pt>
                <c:pt idx="39">
                  <c:v>12.190115987498451</c:v>
                </c:pt>
                <c:pt idx="40">
                  <c:v>12.093054711092249</c:v>
                </c:pt>
                <c:pt idx="41">
                  <c:v>12.011089576077973</c:v>
                </c:pt>
                <c:pt idx="42">
                  <c:v>11.942171245821113</c:v>
                </c:pt>
                <c:pt idx="43">
                  <c:v>11.884482581551666</c:v>
                </c:pt>
                <c:pt idx="44">
                  <c:v>11.836417414097967</c:v>
                </c:pt>
                <c:pt idx="45">
                  <c:v>11.796561297162478</c:v>
                </c:pt>
                <c:pt idx="46">
                  <c:v>11.763673831029475</c:v>
                </c:pt>
                <c:pt idx="47">
                  <c:v>11.736672263065616</c:v>
                </c:pt>
                <c:pt idx="48">
                  <c:v>11.71461616606045</c:v>
                </c:pt>
                <c:pt idx="49">
                  <c:v>11.69669306928024</c:v>
                </c:pt>
                <c:pt idx="50">
                  <c:v>11.68220497209901</c:v>
                </c:pt>
                <c:pt idx="51">
                  <c:v>11.670555708440766</c:v>
                </c:pt>
                <c:pt idx="52">
                  <c:v>11.661239154423129</c:v>
                </c:pt>
                <c:pt idx="53">
                  <c:v>11.65382828406695</c:v>
                </c:pt>
                <c:pt idx="54">
                  <c:v>11.647965081282138</c:v>
                </c:pt>
                <c:pt idx="55">
                  <c:v>11.643351313014852</c:v>
                </c:pt>
                <c:pt idx="56">
                  <c:v>11.639740160700097</c:v>
                </c:pt>
                <c:pt idx="57">
                  <c:v>11.636928696971705</c:v>
                </c:pt>
                <c:pt idx="58">
                  <c:v>11.634751183559111</c:v>
                </c:pt>
                <c:pt idx="59">
                  <c:v>11.633073155699073</c:v>
                </c:pt>
                <c:pt idx="60">
                  <c:v>11.631786249100479</c:v>
                </c:pt>
                <c:pt idx="61">
                  <c:v>11.630803718079163</c:v>
                </c:pt>
                <c:pt idx="62">
                  <c:v>11.630056588198977</c:v>
                </c:pt>
                <c:pt idx="63">
                  <c:v>11.629490383656991</c:v>
                </c:pt>
                <c:pt idx="64">
                  <c:v>11.629062368604075</c:v>
                </c:pt>
                <c:pt idx="65">
                  <c:v>11.628739242350573</c:v>
                </c:pt>
                <c:pt idx="66">
                  <c:v>11.628495230655595</c:v>
                </c:pt>
                <c:pt idx="67">
                  <c:v>11.628310518696537</c:v>
                </c:pt>
                <c:pt idx="68">
                  <c:v>11.628169975525502</c:v>
                </c:pt>
                <c:pt idx="69">
                  <c:v>11.628062124530839</c:v>
                </c:pt>
                <c:pt idx="70">
                  <c:v>11.627978319364789</c:v>
                </c:pt>
                <c:pt idx="71">
                  <c:v>11.627912089749556</c:v>
                </c:pt>
                <c:pt idx="72">
                  <c:v>11.627858626360601</c:v>
                </c:pt>
                <c:pt idx="73">
                  <c:v>11.627814378481496</c:v>
                </c:pt>
                <c:pt idx="74">
                  <c:v>11.6277767422451</c:v>
                </c:pt>
                <c:pt idx="75">
                  <c:v>11.627743820973903</c:v>
                </c:pt>
                <c:pt idx="76">
                  <c:v>11.627714242389507</c:v>
                </c:pt>
                <c:pt idx="77">
                  <c:v>11.627687020282025</c:v>
                </c:pt>
                <c:pt idx="78">
                  <c:v>11.627661450635502</c:v>
                </c:pt>
                <c:pt idx="79">
                  <c:v>11.627637034227256</c:v>
                </c:pt>
                <c:pt idx="80">
                  <c:v>11.627613419395736</c:v>
                </c:pt>
                <c:pt idx="81">
                  <c:v>11.627590360044447</c:v>
                </c:pt>
                <c:pt idx="82">
                  <c:v>11.627567685060203</c:v>
                </c:pt>
                <c:pt idx="83">
                  <c:v>11.627545276212189</c:v>
                </c:pt>
                <c:pt idx="84">
                  <c:v>11.627523052300761</c:v>
                </c:pt>
                <c:pt idx="85">
                  <c:v>11.627500957874474</c:v>
                </c:pt>
                <c:pt idx="86">
                  <c:v>11.627478955259258</c:v>
                </c:pt>
                <c:pt idx="87">
                  <c:v>11.6274570189698</c:v>
                </c:pt>
                <c:pt idx="88">
                  <c:v>11.62743513182054</c:v>
                </c:pt>
                <c:pt idx="89">
                  <c:v>11.627413282239669</c:v>
                </c:pt>
                <c:pt idx="90">
                  <c:v>11.627391462427809</c:v>
                </c:pt>
                <c:pt idx="91">
                  <c:v>11.627369667105127</c:v>
                </c:pt>
                <c:pt idx="92">
                  <c:v>11.627347892665114</c:v>
                </c:pt>
                <c:pt idx="93">
                  <c:v>11.627326136607209</c:v>
                </c:pt>
                <c:pt idx="94">
                  <c:v>11.627304397159111</c:v>
                </c:pt>
                <c:pt idx="95">
                  <c:v>11.627282673027112</c:v>
                </c:pt>
                <c:pt idx="96">
                  <c:v>11.627260963232198</c:v>
                </c:pt>
                <c:pt idx="97">
                  <c:v>11.627239267003096</c:v>
                </c:pt>
                <c:pt idx="98">
                  <c:v>11.627217583706921</c:v>
                </c:pt>
                <c:pt idx="99">
                  <c:v>11.627195912804389</c:v>
                </c:pt>
                <c:pt idx="100">
                  <c:v>11.627174253821018</c:v>
                </c:pt>
                <c:pt idx="101">
                  <c:v>11.627152606328611</c:v>
                </c:pt>
                <c:pt idx="102">
                  <c:v>11.627130969933347</c:v>
                </c:pt>
                <c:pt idx="103">
                  <c:v>11.627109344268076</c:v>
                </c:pt>
                <c:pt idx="104">
                  <c:v>11.627087728987256</c:v>
                </c:pt>
                <c:pt idx="105">
                  <c:v>11.627066123763582</c:v>
                </c:pt>
                <c:pt idx="106">
                  <c:v>11.62704452828566</c:v>
                </c:pt>
                <c:pt idx="107">
                  <c:v>11.627022942256346</c:v>
                </c:pt>
                <c:pt idx="108">
                  <c:v>11.627001365391513</c:v>
                </c:pt>
                <c:pt idx="109">
                  <c:v>11.626979797419072</c:v>
                </c:pt>
                <c:pt idx="110">
                  <c:v>11.62695823807819</c:v>
                </c:pt>
              </c:numCache>
            </c:numRef>
          </c:yVal>
          <c:smooth val="1"/>
          <c:extLst>
            <c:ext xmlns:c16="http://schemas.microsoft.com/office/drawing/2014/chart" uri="{C3380CC4-5D6E-409C-BE32-E72D297353CC}">
              <c16:uniqueId val="{00000000-CDC9-4ED3-918B-1BED5301DA3E}"/>
            </c:ext>
          </c:extLst>
        </c:ser>
        <c:dLbls>
          <c:showLegendKey val="0"/>
          <c:showVal val="0"/>
          <c:showCatName val="0"/>
          <c:showSerName val="0"/>
          <c:showPercent val="0"/>
          <c:showBubbleSize val="0"/>
        </c:dLbls>
        <c:axId val="849085320"/>
        <c:axId val="849086304"/>
      </c:scatterChart>
      <c:valAx>
        <c:axId val="8490853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086304"/>
        <c:crosses val="autoZero"/>
        <c:crossBetween val="midCat"/>
      </c:valAx>
      <c:valAx>
        <c:axId val="84908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Velocity [m/s]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085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Inflation load over</a:t>
            </a:r>
            <a:r>
              <a:rPr lang="en-GB" baseline="0"/>
              <a:t> </a:t>
            </a:r>
            <a:r>
              <a:rPr lang="en-GB"/>
              <a:t>time</a:t>
            </a:r>
          </a:p>
        </c:rich>
      </c:tx>
      <c:overlay val="0"/>
      <c:spPr>
        <a:noFill/>
        <a:ln>
          <a:noFill/>
        </a:ln>
        <a:effectLst/>
      </c:spPr>
    </c:title>
    <c:autoTitleDeleted val="0"/>
    <c:plotArea>
      <c:layout/>
      <c:scatterChart>
        <c:scatterStyle val="smoothMarker"/>
        <c:varyColors val="0"/>
        <c:ser>
          <c:idx val="1"/>
          <c:order val="0"/>
          <c:tx>
            <c:v>Total</c:v>
          </c:tx>
          <c:marker>
            <c:symbol val="none"/>
          </c:marker>
          <c:xVal>
            <c:numRef>
              <c:f>'Parachute inflation, reefed'!$C$15:$C$125</c:f>
              <c:numCache>
                <c:formatCode>0.00</c:formatCode>
                <c:ptCount val="11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pt idx="101">
                  <c:v>1.0100000000000007</c:v>
                </c:pt>
                <c:pt idx="102">
                  <c:v>1.0200000000000007</c:v>
                </c:pt>
                <c:pt idx="103">
                  <c:v>1.0300000000000007</c:v>
                </c:pt>
                <c:pt idx="104">
                  <c:v>1.0400000000000007</c:v>
                </c:pt>
                <c:pt idx="105">
                  <c:v>1.0500000000000007</c:v>
                </c:pt>
                <c:pt idx="106">
                  <c:v>1.0600000000000007</c:v>
                </c:pt>
                <c:pt idx="107">
                  <c:v>1.0700000000000007</c:v>
                </c:pt>
                <c:pt idx="108">
                  <c:v>1.0800000000000007</c:v>
                </c:pt>
                <c:pt idx="109">
                  <c:v>1.0900000000000007</c:v>
                </c:pt>
                <c:pt idx="110">
                  <c:v>1.1000000000000008</c:v>
                </c:pt>
              </c:numCache>
            </c:numRef>
          </c:xVal>
          <c:yVal>
            <c:numRef>
              <c:f>'Parachute inflation, reefed'!$L$15:$L$125</c:f>
              <c:numCache>
                <c:formatCode>0.00</c:formatCode>
                <c:ptCount val="111"/>
                <c:pt idx="0">
                  <c:v>-586.45934953904441</c:v>
                </c:pt>
                <c:pt idx="1">
                  <c:v>-2321.1018495462999</c:v>
                </c:pt>
                <c:pt idx="2">
                  <c:v>-3340.9268978197833</c:v>
                </c:pt>
                <c:pt idx="3">
                  <c:v>-2875.2758505804204</c:v>
                </c:pt>
                <c:pt idx="4">
                  <c:v>-1669.6433812138162</c:v>
                </c:pt>
                <c:pt idx="5">
                  <c:v>-839.46439532960471</c:v>
                </c:pt>
                <c:pt idx="6">
                  <c:v>-362.38497893407151</c:v>
                </c:pt>
                <c:pt idx="7">
                  <c:v>-195.57049967995727</c:v>
                </c:pt>
                <c:pt idx="8">
                  <c:v>-117.2236374196286</c:v>
                </c:pt>
                <c:pt idx="9">
                  <c:v>-74.9639072105644</c:v>
                </c:pt>
                <c:pt idx="10">
                  <c:v>-50.111397795802489</c:v>
                </c:pt>
                <c:pt idx="11">
                  <c:v>-34.580163182832983</c:v>
                </c:pt>
                <c:pt idx="12">
                  <c:v>-24.422256058628506</c:v>
                </c:pt>
                <c:pt idx="13">
                  <c:v>-17.540193731841136</c:v>
                </c:pt>
                <c:pt idx="14">
                  <c:v>-12.74633359990497</c:v>
                </c:pt>
                <c:pt idx="15">
                  <c:v>-9.3334030935567416</c:v>
                </c:pt>
                <c:pt idx="16">
                  <c:v>-6.8623294431038984</c:v>
                </c:pt>
                <c:pt idx="17">
                  <c:v>-5.0507104314325133</c:v>
                </c:pt>
                <c:pt idx="18">
                  <c:v>-3.7111629121439975</c:v>
                </c:pt>
                <c:pt idx="19">
                  <c:v>-2.7157998189100185</c:v>
                </c:pt>
                <c:pt idx="20">
                  <c:v>-1.9750468127712992</c:v>
                </c:pt>
                <c:pt idx="21">
                  <c:v>-1.4246470102822328</c:v>
                </c:pt>
                <c:pt idx="22">
                  <c:v>-1.0175010217371068</c:v>
                </c:pt>
                <c:pt idx="23">
                  <c:v>-0.71844202545510572</c:v>
                </c:pt>
                <c:pt idx="24">
                  <c:v>-0.50082978521345178</c:v>
                </c:pt>
                <c:pt idx="25">
                  <c:v>-0.34428720781291988</c:v>
                </c:pt>
                <c:pt idx="26">
                  <c:v>-0.23315935080491529</c:v>
                </c:pt>
                <c:pt idx="27">
                  <c:v>-0.15543034964959618</c:v>
                </c:pt>
                <c:pt idx="28">
                  <c:v>-0.10193173888218468</c:v>
                </c:pt>
                <c:pt idx="29">
                  <c:v>-6.5738992937862409E-2</c:v>
                </c:pt>
                <c:pt idx="30">
                  <c:v>-4.1694244022200164E-2</c:v>
                </c:pt>
                <c:pt idx="31">
                  <c:v>-2.6019218249486185E-2</c:v>
                </c:pt>
                <c:pt idx="32">
                  <c:v>-1.5998076484557089E-2</c:v>
                </c:pt>
                <c:pt idx="33">
                  <c:v>-9.7183873317561627E-3</c:v>
                </c:pt>
                <c:pt idx="34">
                  <c:v>-5.8624694117824557E-3</c:v>
                </c:pt>
                <c:pt idx="35">
                  <c:v>-3.5427807525380216E-3</c:v>
                </c:pt>
                <c:pt idx="36">
                  <c:v>-2.175296078478084E-3</c:v>
                </c:pt>
                <c:pt idx="37">
                  <c:v>-1.3847697233316581E-3</c:v>
                </c:pt>
                <c:pt idx="38">
                  <c:v>-9.35880771015718E-4</c:v>
                </c:pt>
                <c:pt idx="39">
                  <c:v>-6.8464624454236402E-4</c:v>
                </c:pt>
                <c:pt idx="40">
                  <c:v>-5.4513954581238979E-4</c:v>
                </c:pt>
                <c:pt idx="41">
                  <c:v>-4.6735937315531826E-4</c:v>
                </c:pt>
                <c:pt idx="42">
                  <c:v>-4.2294229357935363E-4</c:v>
                </c:pt>
                <c:pt idx="43">
                  <c:v>-3.9620718715696059E-4</c:v>
                </c:pt>
                <c:pt idx="44">
                  <c:v>-3.7870479509933831E-4</c:v>
                </c:pt>
                <c:pt idx="45">
                  <c:v>-3.6599694271473028E-4</c:v>
                </c:pt>
                <c:pt idx="46">
                  <c:v>-3.5580882862689122E-4</c:v>
                </c:pt>
                <c:pt idx="47">
                  <c:v>-3.4700010462103138E-4</c:v>
                </c:pt>
                <c:pt idx="48">
                  <c:v>-3.3900882961575008E-4</c:v>
                </c:pt>
                <c:pt idx="49">
                  <c:v>-3.3155991725806187E-4</c:v>
                </c:pt>
                <c:pt idx="50">
                  <c:v>-3.2451684842982331E-4</c:v>
                </c:pt>
                <c:pt idx="51">
                  <c:v>-3.1780851855245373E-4</c:v>
                </c:pt>
                <c:pt idx="52">
                  <c:v>-3.1139422789436819E-4</c:v>
                </c:pt>
                <c:pt idx="53">
                  <c:v>-3.052474112081427E-4</c:v>
                </c:pt>
                <c:pt idx="54">
                  <c:v>-2.9934827561959307E-4</c:v>
                </c:pt>
                <c:pt idx="55">
                  <c:v>-1.8397237456371784</c:v>
                </c:pt>
                <c:pt idx="56">
                  <c:v>-1.9982614556652778</c:v>
                </c:pt>
                <c:pt idx="57">
                  <c:v>-1.6445303199277432</c:v>
                </c:pt>
                <c:pt idx="58">
                  <c:v>-1.3108871456878106</c:v>
                </c:pt>
                <c:pt idx="59">
                  <c:v>-1.0680597206261737</c:v>
                </c:pt>
                <c:pt idx="60">
                  <c:v>-0.89108462545213596</c:v>
                </c:pt>
                <c:pt idx="61">
                  <c:v>-0.7572688308151726</c:v>
                </c:pt>
                <c:pt idx="62">
                  <c:v>-0.65297193037247614</c:v>
                </c:pt>
                <c:pt idx="63">
                  <c:v>-0.56974781559983401</c:v>
                </c:pt>
                <c:pt idx="64">
                  <c:v>-0.50206274342374113</c:v>
                </c:pt>
                <c:pt idx="65">
                  <c:v>-0.44614048379253435</c:v>
                </c:pt>
                <c:pt idx="66">
                  <c:v>-0.3993172548438082</c:v>
                </c:pt>
                <c:pt idx="67">
                  <c:v>-0.35966222025664224</c:v>
                </c:pt>
                <c:pt idx="68">
                  <c:v>-0.32574326754847649</c:v>
                </c:pt>
                <c:pt idx="69">
                  <c:v>-0.29647711250218406</c:v>
                </c:pt>
                <c:pt idx="70">
                  <c:v>-0.27103021970566343</c:v>
                </c:pt>
                <c:pt idx="71">
                  <c:v>-0.24875155753365732</c:v>
                </c:pt>
                <c:pt idx="72">
                  <c:v>-0.22912585380008607</c:v>
                </c:pt>
                <c:pt idx="73">
                  <c:v>-0.21174044086440064</c:v>
                </c:pt>
                <c:pt idx="74">
                  <c:v>-0.19626129573828877</c:v>
                </c:pt>
                <c:pt idx="75">
                  <c:v>-0.18241544930839665</c:v>
                </c:pt>
                <c:pt idx="76">
                  <c:v>-0.16997787330333267</c:v>
                </c:pt>
                <c:pt idx="77">
                  <c:v>-0.15876158204661267</c:v>
                </c:pt>
                <c:pt idx="78">
                  <c:v>-0.14861006270500923</c:v>
                </c:pt>
                <c:pt idx="79">
                  <c:v>-0.13939143042889129</c:v>
                </c:pt>
                <c:pt idx="80">
                  <c:v>-0.13099385973884523</c:v>
                </c:pt>
                <c:pt idx="81">
                  <c:v>-0.1233219922454282</c:v>
                </c:pt>
                <c:pt idx="82">
                  <c:v>-0.1162940715662458</c:v>
                </c:pt>
                <c:pt idx="83">
                  <c:v>-0.10983966237345158</c:v>
                </c:pt>
                <c:pt idx="84">
                  <c:v>-0.10389778809166188</c:v>
                </c:pt>
                <c:pt idx="85">
                  <c:v>-9.8415450800159482E-2</c:v>
                </c:pt>
                <c:pt idx="86">
                  <c:v>-9.3346365890872113E-2</c:v>
                </c:pt>
                <c:pt idx="87">
                  <c:v>-8.8650014194357141E-2</c:v>
                </c:pt>
                <c:pt idx="88">
                  <c:v>-8.4290690829901399E-2</c:v>
                </c:pt>
                <c:pt idx="89">
                  <c:v>-8.023702318357806E-2</c:v>
                </c:pt>
                <c:pt idx="90">
                  <c:v>-7.6460970306477805E-2</c:v>
                </c:pt>
                <c:pt idx="91">
                  <c:v>-7.2938180069031938E-2</c:v>
                </c:pt>
                <c:pt idx="92">
                  <c:v>-6.9645799434448458E-2</c:v>
                </c:pt>
                <c:pt idx="93">
                  <c:v>-6.6565984767274239E-2</c:v>
                </c:pt>
                <c:pt idx="94">
                  <c:v>-6.3676926357869951E-2</c:v>
                </c:pt>
                <c:pt idx="95">
                  <c:v>-6.0972748826847577E-2</c:v>
                </c:pt>
                <c:pt idx="96">
                  <c:v>-5.8414959858170336E-2</c:v>
                </c:pt>
                <c:pt idx="97">
                  <c:v>-5.6051821335940132E-2</c:v>
                </c:pt>
                <c:pt idx="98">
                  <c:v>-5.3713358940859733E-2</c:v>
                </c:pt>
                <c:pt idx="99">
                  <c:v>-5.1811655863804165E-2</c:v>
                </c:pt>
                <c:pt idx="100">
                  <c:v>0.14288428473751225</c:v>
                </c:pt>
                <c:pt idx="101">
                  <c:v>-0.40448505484602465</c:v>
                </c:pt>
                <c:pt idx="102">
                  <c:v>1.1201035446520264</c:v>
                </c:pt>
                <c:pt idx="103">
                  <c:v>-3.4528079845193771</c:v>
                </c:pt>
                <c:pt idx="104">
                  <c:v>7.6139111690464389</c:v>
                </c:pt>
                <c:pt idx="105">
                  <c:v>-29.761848698383869</c:v>
                </c:pt>
                <c:pt idx="106">
                  <c:v>-151.10114431262122</c:v>
                </c:pt>
                <c:pt idx="107">
                  <c:v>-12075.331586745604</c:v>
                </c:pt>
                <c:pt idx="108">
                  <c:v>-63254111.685236931</c:v>
                </c:pt>
                <c:pt idx="109">
                  <c:v>-1691893584908836.5</c:v>
                </c:pt>
                <c:pt idx="110">
                  <c:v>9.8099999548756109</c:v>
                </c:pt>
              </c:numCache>
            </c:numRef>
          </c:yVal>
          <c:smooth val="1"/>
          <c:extLst>
            <c:ext xmlns:c16="http://schemas.microsoft.com/office/drawing/2014/chart" uri="{C3380CC4-5D6E-409C-BE32-E72D297353CC}">
              <c16:uniqueId val="{00000005-DD4B-463C-9AE0-3415014C81DA}"/>
            </c:ext>
          </c:extLst>
        </c:ser>
        <c:ser>
          <c:idx val="0"/>
          <c:order val="1"/>
          <c:tx>
            <c:v>Parachute</c:v>
          </c:tx>
          <c:spPr>
            <a:ln w="19050" cap="rnd">
              <a:solidFill>
                <a:schemeClr val="accent1"/>
              </a:solidFill>
              <a:round/>
            </a:ln>
            <a:effectLst/>
          </c:spPr>
          <c:marker>
            <c:symbol val="none"/>
          </c:marker>
          <c:xVal>
            <c:numRef>
              <c:f>'Parachute inflation, reefed'!$C$15:$C$125</c:f>
              <c:numCache>
                <c:formatCode>0.00</c:formatCode>
                <c:ptCount val="11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pt idx="101">
                  <c:v>1.0100000000000007</c:v>
                </c:pt>
                <c:pt idx="102">
                  <c:v>1.0200000000000007</c:v>
                </c:pt>
                <c:pt idx="103">
                  <c:v>1.0300000000000007</c:v>
                </c:pt>
                <c:pt idx="104">
                  <c:v>1.0400000000000007</c:v>
                </c:pt>
                <c:pt idx="105">
                  <c:v>1.0500000000000007</c:v>
                </c:pt>
                <c:pt idx="106">
                  <c:v>1.0600000000000007</c:v>
                </c:pt>
                <c:pt idx="107">
                  <c:v>1.0700000000000007</c:v>
                </c:pt>
                <c:pt idx="108">
                  <c:v>1.0800000000000007</c:v>
                </c:pt>
                <c:pt idx="109">
                  <c:v>1.0900000000000007</c:v>
                </c:pt>
                <c:pt idx="110">
                  <c:v>1.1000000000000008</c:v>
                </c:pt>
              </c:numCache>
            </c:numRef>
          </c:xVal>
          <c:yVal>
            <c:numRef>
              <c:f>'Parachute inflation, reefed'!$M$15:$M$125</c:f>
              <c:numCache>
                <c:formatCode>0.00</c:formatCode>
                <c:ptCount val="111"/>
                <c:pt idx="0">
                  <c:v>0</c:v>
                </c:pt>
                <c:pt idx="1">
                  <c:v>-1748.1838871597247</c:v>
                </c:pt>
                <c:pt idx="2">
                  <c:v>-2872.0601981312425</c:v>
                </c:pt>
                <c:pt idx="3">
                  <c:v>-2596.5772655223782</c:v>
                </c:pt>
                <c:pt idx="4">
                  <c:v>-1550.264659581984</c:v>
                </c:pt>
                <c:pt idx="5">
                  <c:v>-796.19474562150447</c:v>
                </c:pt>
                <c:pt idx="6">
                  <c:v>-348.93279275069199</c:v>
                </c:pt>
                <c:pt idx="7">
                  <c:v>-192.54421844995991</c:v>
                </c:pt>
                <c:pt idx="8">
                  <c:v>-119.09403508090182</c:v>
                </c:pt>
                <c:pt idx="9">
                  <c:v>-79.475538009904113</c:v>
                </c:pt>
                <c:pt idx="10">
                  <c:v>-56.176310433564836</c:v>
                </c:pt>
                <c:pt idx="11">
                  <c:v>-41.615777983905922</c:v>
                </c:pt>
                <c:pt idx="12">
                  <c:v>-32.092740054964224</c:v>
                </c:pt>
                <c:pt idx="13">
                  <c:v>-25.640806623601065</c:v>
                </c:pt>
                <c:pt idx="14">
                  <c:v>-21.146562749910906</c:v>
                </c:pt>
                <c:pt idx="15">
                  <c:v>-17.946940400209446</c:v>
                </c:pt>
                <c:pt idx="16">
                  <c:v>-15.630308852909906</c:v>
                </c:pt>
                <c:pt idx="17">
                  <c:v>-13.931916029467981</c:v>
                </c:pt>
                <c:pt idx="18">
                  <c:v>-12.676090230134998</c:v>
                </c:pt>
                <c:pt idx="19">
                  <c:v>-11.742937330228141</c:v>
                </c:pt>
                <c:pt idx="20">
                  <c:v>-11.048481386973094</c:v>
                </c:pt>
                <c:pt idx="21">
                  <c:v>-10.532481572139593</c:v>
                </c:pt>
                <c:pt idx="22">
                  <c:v>-10.150782207878539</c:v>
                </c:pt>
                <c:pt idx="23">
                  <c:v>-9.8704143988641615</c:v>
                </c:pt>
                <c:pt idx="24">
                  <c:v>-9.6664029236376106</c:v>
                </c:pt>
                <c:pt idx="25">
                  <c:v>-9.5196442573246109</c:v>
                </c:pt>
                <c:pt idx="26">
                  <c:v>-9.4154618913796071</c:v>
                </c:pt>
                <c:pt idx="27">
                  <c:v>-9.3425909527964972</c:v>
                </c:pt>
                <c:pt idx="28">
                  <c:v>-9.2924360052020489</c:v>
                </c:pt>
                <c:pt idx="29">
                  <c:v>-9.258505305879245</c:v>
                </c:pt>
                <c:pt idx="30">
                  <c:v>-9.2359633537708135</c:v>
                </c:pt>
                <c:pt idx="31">
                  <c:v>-9.2212680171088941</c:v>
                </c:pt>
                <c:pt idx="32">
                  <c:v>-9.2118731967042713</c:v>
                </c:pt>
                <c:pt idx="33">
                  <c:v>-9.2059859881235209</c:v>
                </c:pt>
                <c:pt idx="34">
                  <c:v>-9.202371065073546</c:v>
                </c:pt>
                <c:pt idx="35">
                  <c:v>-9.2001963569555052</c:v>
                </c:pt>
                <c:pt idx="36">
                  <c:v>-9.1989143400735749</c:v>
                </c:pt>
                <c:pt idx="37">
                  <c:v>-9.1981732216156242</c:v>
                </c:pt>
                <c:pt idx="38">
                  <c:v>-9.1977523882228276</c:v>
                </c:pt>
                <c:pt idx="39">
                  <c:v>-9.197516855854257</c:v>
                </c:pt>
                <c:pt idx="40">
                  <c:v>-9.1973860683241995</c:v>
                </c:pt>
                <c:pt idx="41">
                  <c:v>-9.1973131494123344</c:v>
                </c:pt>
                <c:pt idx="42">
                  <c:v>-9.197271508400231</c:v>
                </c:pt>
                <c:pt idx="43">
                  <c:v>-9.1972464442379582</c:v>
                </c:pt>
                <c:pt idx="44">
                  <c:v>-9.197230035745406</c:v>
                </c:pt>
                <c:pt idx="45">
                  <c:v>-9.1972181221337941</c:v>
                </c:pt>
                <c:pt idx="46">
                  <c:v>-9.197208570776839</c:v>
                </c:pt>
                <c:pt idx="47">
                  <c:v>-9.1972003125980812</c:v>
                </c:pt>
                <c:pt idx="48">
                  <c:v>-9.1971928207777651</c:v>
                </c:pt>
                <c:pt idx="49">
                  <c:v>-9.1971858374224293</c:v>
                </c:pt>
                <c:pt idx="50">
                  <c:v>-9.197179234545402</c:v>
                </c:pt>
                <c:pt idx="51">
                  <c:v>-9.1971729454861428</c:v>
                </c:pt>
                <c:pt idx="52">
                  <c:v>-9.1971669320886527</c:v>
                </c:pt>
                <c:pt idx="53">
                  <c:v>-9.1971611694480089</c:v>
                </c:pt>
                <c:pt idx="54">
                  <c:v>-9.1971556390083933</c:v>
                </c:pt>
                <c:pt idx="55">
                  <c:v>-11.036580390603643</c:v>
                </c:pt>
                <c:pt idx="56">
                  <c:v>-11.271522298589584</c:v>
                </c:pt>
                <c:pt idx="57">
                  <c:v>-10.996349107130635</c:v>
                </c:pt>
                <c:pt idx="58">
                  <c:v>-10.723712604770387</c:v>
                </c:pt>
                <c:pt idx="59">
                  <c:v>-10.52715456834791</c:v>
                </c:pt>
                <c:pt idx="60">
                  <c:v>-10.386346842350603</c:v>
                </c:pt>
                <c:pt idx="61">
                  <c:v>-10.28166697052287</c:v>
                </c:pt>
                <c:pt idx="62">
                  <c:v>-10.201397632113165</c:v>
                </c:pt>
                <c:pt idx="63">
                  <c:v>-10.13835833151612</c:v>
                </c:pt>
                <c:pt idx="64">
                  <c:v>-10.087887466392791</c:v>
                </c:pt>
                <c:pt idx="65">
                  <c:v>-10.046831494327382</c:v>
                </c:pt>
                <c:pt idx="66">
                  <c:v>-10.012984230712199</c:v>
                </c:pt>
                <c:pt idx="67">
                  <c:v>-9.9847592707974311</c:v>
                </c:pt>
                <c:pt idx="68">
                  <c:v>-9.9609890732804001</c:v>
                </c:pt>
                <c:pt idx="69">
                  <c:v>-9.9407971598382154</c:v>
                </c:pt>
                <c:pt idx="70">
                  <c:v>-9.9235141225227643</c:v>
                </c:pt>
                <c:pt idx="71">
                  <c:v>-9.9086209372719622</c:v>
                </c:pt>
                <c:pt idx="72">
                  <c:v>-9.8957097701743724</c:v>
                </c:pt>
                <c:pt idx="73">
                  <c:v>-9.8844563252361226</c:v>
                </c:pt>
                <c:pt idx="74">
                  <c:v>-9.8745999628996266</c:v>
                </c:pt>
                <c:pt idx="75">
                  <c:v>-9.865929177798165</c:v>
                </c:pt>
                <c:pt idx="76">
                  <c:v>-9.8582708260679262</c:v>
                </c:pt>
                <c:pt idx="77">
                  <c:v>-9.8514820340225366</c:v>
                </c:pt>
                <c:pt idx="78">
                  <c:v>-9.8454440392651819</c:v>
                </c:pt>
                <c:pt idx="79">
                  <c:v>-9.8400574586659371</c:v>
                </c:pt>
                <c:pt idx="80">
                  <c:v>-9.8352386059118366</c:v>
                </c:pt>
                <c:pt idx="81">
                  <c:v>-9.830916610882074</c:v>
                </c:pt>
                <c:pt idx="82">
                  <c:v>-9.8270311308505836</c:v>
                </c:pt>
                <c:pt idx="83">
                  <c:v>-9.8235305394377885</c:v>
                </c:pt>
                <c:pt idx="84">
                  <c:v>-9.8203704504681575</c:v>
                </c:pt>
                <c:pt idx="85">
                  <c:v>-9.8175125567561228</c:v>
                </c:pt>
                <c:pt idx="86">
                  <c:v>-9.8149236304811325</c:v>
                </c:pt>
                <c:pt idx="87">
                  <c:v>-9.8125747966796251</c:v>
                </c:pt>
                <c:pt idx="88">
                  <c:v>-9.8104407697211737</c:v>
                </c:pt>
                <c:pt idx="89">
                  <c:v>-9.8084995271242104</c:v>
                </c:pt>
                <c:pt idx="90">
                  <c:v>-9.8067314463523942</c:v>
                </c:pt>
                <c:pt idx="91">
                  <c:v>-9.8051197692023475</c:v>
                </c:pt>
                <c:pt idx="92">
                  <c:v>-9.8036485240541857</c:v>
                </c:pt>
                <c:pt idx="93">
                  <c:v>-9.8023060901449632</c:v>
                </c:pt>
                <c:pt idx="94">
                  <c:v>-9.8010763607228863</c:v>
                </c:pt>
                <c:pt idx="95">
                  <c:v>-9.799958556389246</c:v>
                </c:pt>
                <c:pt idx="96">
                  <c:v>-9.7989190798591714</c:v>
                </c:pt>
                <c:pt idx="97">
                  <c:v>-9.7980100846370739</c:v>
                </c:pt>
                <c:pt idx="98">
                  <c:v>-9.7970666470561234</c:v>
                </c:pt>
                <c:pt idx="99">
                  <c:v>-9.7965016448978197</c:v>
                </c:pt>
                <c:pt idx="100">
                  <c:v>-9.6030950813865772</c:v>
                </c:pt>
                <c:pt idx="101">
                  <c:v>-10.146839458456316</c:v>
                </c:pt>
                <c:pt idx="102">
                  <c:v>-8.6323474721999744</c:v>
                </c:pt>
                <c:pt idx="103">
                  <c:v>-13.174974819058985</c:v>
                </c:pt>
                <c:pt idx="104">
                  <c:v>-2.1815451963114851</c:v>
                </c:pt>
                <c:pt idx="105">
                  <c:v>-39.309783475215774</c:v>
                </c:pt>
                <c:pt idx="106">
                  <c:v>-159.84550759531911</c:v>
                </c:pt>
                <c:pt idx="107">
                  <c:v>-12005.107536502257</c:v>
                </c:pt>
                <c:pt idx="108">
                  <c:v>-62835220.028381065</c:v>
                </c:pt>
                <c:pt idx="109">
                  <c:v>-1680688991631304.5</c:v>
                </c:pt>
                <c:pt idx="110">
                  <c:v>-4.4825552443556674E-8</c:v>
                </c:pt>
              </c:numCache>
            </c:numRef>
          </c:yVal>
          <c:smooth val="1"/>
          <c:extLst>
            <c:ext xmlns:c16="http://schemas.microsoft.com/office/drawing/2014/chart" uri="{C3380CC4-5D6E-409C-BE32-E72D297353CC}">
              <c16:uniqueId val="{00000004-DD4B-463C-9AE0-3415014C81DA}"/>
            </c:ext>
          </c:extLst>
        </c:ser>
        <c:dLbls>
          <c:showLegendKey val="0"/>
          <c:showVal val="0"/>
          <c:showCatName val="0"/>
          <c:showSerName val="0"/>
          <c:showPercent val="0"/>
          <c:showBubbleSize val="0"/>
        </c:dLbls>
        <c:axId val="1515296623"/>
        <c:axId val="1102299727"/>
      </c:scatterChart>
      <c:valAx>
        <c:axId val="1515296623"/>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en-GB" b="0"/>
                  <a:t>Time [s]</a:t>
                </a:r>
              </a:p>
            </c:rich>
          </c:tx>
          <c:overlay val="0"/>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299727"/>
        <c:crosses val="autoZero"/>
        <c:crossBetween val="midCat"/>
      </c:valAx>
      <c:valAx>
        <c:axId val="1102299727"/>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GB" b="0"/>
                  <a:t>Force [N]</a:t>
                </a:r>
              </a:p>
            </c:rich>
          </c:tx>
          <c:overlay val="0"/>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15296623"/>
        <c:crosses val="autoZero"/>
        <c:crossBetween val="midCat"/>
      </c:valAx>
    </c:plotArea>
    <c:legend>
      <c:legendPos val="r"/>
      <c:overlay val="0"/>
    </c:legend>
    <c:plotVisOnly val="1"/>
    <c:dispBlanksAs val="gap"/>
    <c:showDLblsOverMax val="0"/>
    <c:extLst/>
  </c:chart>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Dynamic pressure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 reefed'!$C$15:$C$125</c:f>
              <c:numCache>
                <c:formatCode>0.00</c:formatCode>
                <c:ptCount val="11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pt idx="101">
                  <c:v>1.0100000000000007</c:v>
                </c:pt>
                <c:pt idx="102">
                  <c:v>1.0200000000000007</c:v>
                </c:pt>
                <c:pt idx="103">
                  <c:v>1.0300000000000007</c:v>
                </c:pt>
                <c:pt idx="104">
                  <c:v>1.0400000000000007</c:v>
                </c:pt>
                <c:pt idx="105">
                  <c:v>1.0500000000000007</c:v>
                </c:pt>
                <c:pt idx="106">
                  <c:v>1.0600000000000007</c:v>
                </c:pt>
                <c:pt idx="107">
                  <c:v>1.0700000000000007</c:v>
                </c:pt>
                <c:pt idx="108">
                  <c:v>1.0800000000000007</c:v>
                </c:pt>
                <c:pt idx="109">
                  <c:v>1.0900000000000007</c:v>
                </c:pt>
                <c:pt idx="110">
                  <c:v>1.1000000000000008</c:v>
                </c:pt>
              </c:numCache>
            </c:numRef>
          </c:xVal>
          <c:yVal>
            <c:numRef>
              <c:f>'Parachute inflation, reefed'!$J$15:$J$125</c:f>
              <c:numCache>
                <c:formatCode>0.00</c:formatCode>
                <c:ptCount val="111"/>
                <c:pt idx="0">
                  <c:v>119253.86990780888</c:v>
                </c:pt>
                <c:pt idx="1">
                  <c:v>116545.59247731497</c:v>
                </c:pt>
                <c:pt idx="2">
                  <c:v>95735.339937708093</c:v>
                </c:pt>
                <c:pt idx="3">
                  <c:v>57701.717011608416</c:v>
                </c:pt>
                <c:pt idx="4">
                  <c:v>25837.744326366403</c:v>
                </c:pt>
                <c:pt idx="5">
                  <c:v>10615.929941620059</c:v>
                </c:pt>
                <c:pt idx="6">
                  <c:v>4652.4372366758935</c:v>
                </c:pt>
                <c:pt idx="7">
                  <c:v>2567.2562459994656</c:v>
                </c:pt>
                <c:pt idx="8">
                  <c:v>1587.9204677453574</c:v>
                </c:pt>
                <c:pt idx="9">
                  <c:v>1059.6738401320549</c:v>
                </c:pt>
                <c:pt idx="10">
                  <c:v>749.01747244753108</c:v>
                </c:pt>
                <c:pt idx="11">
                  <c:v>554.87703978541231</c:v>
                </c:pt>
                <c:pt idx="12">
                  <c:v>427.90320073285631</c:v>
                </c:pt>
                <c:pt idx="13">
                  <c:v>341.87742164801421</c:v>
                </c:pt>
                <c:pt idx="14">
                  <c:v>281.95416999881212</c:v>
                </c:pt>
                <c:pt idx="15">
                  <c:v>239.29253866945928</c:v>
                </c:pt>
                <c:pt idx="16">
                  <c:v>208.40411803879874</c:v>
                </c:pt>
                <c:pt idx="17">
                  <c:v>185.75888039290641</c:v>
                </c:pt>
                <c:pt idx="18">
                  <c:v>169.01453640179997</c:v>
                </c:pt>
                <c:pt idx="19">
                  <c:v>156.57249773637523</c:v>
                </c:pt>
                <c:pt idx="20">
                  <c:v>147.31308515964125</c:v>
                </c:pt>
                <c:pt idx="21">
                  <c:v>140.43308762852791</c:v>
                </c:pt>
                <c:pt idx="22">
                  <c:v>135.34376277171384</c:v>
                </c:pt>
                <c:pt idx="23">
                  <c:v>131.60552531818882</c:v>
                </c:pt>
                <c:pt idx="24">
                  <c:v>128.88537231516815</c:v>
                </c:pt>
                <c:pt idx="25">
                  <c:v>126.9285900976615</c:v>
                </c:pt>
                <c:pt idx="26">
                  <c:v>125.53949188506144</c:v>
                </c:pt>
                <c:pt idx="27">
                  <c:v>124.56787937061996</c:v>
                </c:pt>
                <c:pt idx="28">
                  <c:v>123.89914673602732</c:v>
                </c:pt>
                <c:pt idx="29">
                  <c:v>123.44673741172328</c:v>
                </c:pt>
                <c:pt idx="30">
                  <c:v>123.14617805027751</c:v>
                </c:pt>
                <c:pt idx="31">
                  <c:v>122.95024022811857</c:v>
                </c:pt>
                <c:pt idx="32">
                  <c:v>122.82497595605696</c:v>
                </c:pt>
                <c:pt idx="33">
                  <c:v>122.74647984164696</c:v>
                </c:pt>
                <c:pt idx="34">
                  <c:v>122.69828086764728</c:v>
                </c:pt>
                <c:pt idx="35">
                  <c:v>122.66928475940672</c:v>
                </c:pt>
                <c:pt idx="36">
                  <c:v>122.65219120098098</c:v>
                </c:pt>
                <c:pt idx="37">
                  <c:v>122.64230962154166</c:v>
                </c:pt>
                <c:pt idx="38">
                  <c:v>122.6366985096377</c:v>
                </c:pt>
                <c:pt idx="39">
                  <c:v>122.63355807805678</c:v>
                </c:pt>
                <c:pt idx="40">
                  <c:v>122.63181424432265</c:v>
                </c:pt>
                <c:pt idx="41">
                  <c:v>122.63084199216445</c:v>
                </c:pt>
                <c:pt idx="42">
                  <c:v>122.63028677866974</c:v>
                </c:pt>
                <c:pt idx="43">
                  <c:v>122.62995258983946</c:v>
                </c:pt>
                <c:pt idx="44">
                  <c:v>122.62973380993874</c:v>
                </c:pt>
                <c:pt idx="45">
                  <c:v>122.62957496178393</c:v>
                </c:pt>
                <c:pt idx="46">
                  <c:v>122.62944761035784</c:v>
                </c:pt>
                <c:pt idx="47">
                  <c:v>122.62933750130776</c:v>
                </c:pt>
                <c:pt idx="48">
                  <c:v>122.6292376103702</c:v>
                </c:pt>
                <c:pt idx="49">
                  <c:v>122.62914449896573</c:v>
                </c:pt>
                <c:pt idx="50">
                  <c:v>122.62905646060537</c:v>
                </c:pt>
                <c:pt idx="51">
                  <c:v>122.62897260648191</c:v>
                </c:pt>
                <c:pt idx="52">
                  <c:v>122.62889242784868</c:v>
                </c:pt>
                <c:pt idx="53">
                  <c:v>122.62881559264011</c:v>
                </c:pt>
                <c:pt idx="54">
                  <c:v>122.62874185344525</c:v>
                </c:pt>
                <c:pt idx="55">
                  <c:v>122.62867100670714</c:v>
                </c:pt>
                <c:pt idx="56">
                  <c:v>107.34783141513888</c:v>
                </c:pt>
                <c:pt idx="57">
                  <c:v>91.636242559421959</c:v>
                </c:pt>
                <c:pt idx="58">
                  <c:v>79.434908183484367</c:v>
                </c:pt>
                <c:pt idx="59">
                  <c:v>70.181030455652746</c:v>
                </c:pt>
                <c:pt idx="60">
                  <c:v>62.947556620306699</c:v>
                </c:pt>
                <c:pt idx="61">
                  <c:v>57.120372058460404</c:v>
                </c:pt>
                <c:pt idx="62">
                  <c:v>52.314859651862399</c:v>
                </c:pt>
                <c:pt idx="63">
                  <c:v>48.277896816743429</c:v>
                </c:pt>
                <c:pt idx="64">
                  <c:v>44.835055406190193</c:v>
                </c:pt>
                <c:pt idx="65">
                  <c:v>41.861797893030769</c:v>
                </c:pt>
                <c:pt idx="66">
                  <c:v>39.266604826322357</c:v>
                </c:pt>
                <c:pt idx="67">
                  <c:v>36.980589891842349</c:v>
                </c:pt>
                <c:pt idx="68">
                  <c:v>34.950838853615451</c:v>
                </c:pt>
                <c:pt idx="69">
                  <c:v>33.135990532794061</c:v>
                </c:pt>
                <c:pt idx="70">
                  <c:v>31.503219436580213</c:v>
                </c:pt>
                <c:pt idx="71">
                  <c:v>30.026124052339291</c:v>
                </c:pt>
                <c:pt idx="72">
                  <c:v>28.683216725143115</c:v>
                </c:pt>
                <c:pt idx="73">
                  <c:v>27.456823125655905</c:v>
                </c:pt>
                <c:pt idx="74">
                  <c:v>26.332266567732351</c:v>
                </c:pt>
                <c:pt idx="75">
                  <c:v>25.297254302046586</c:v>
                </c:pt>
                <c:pt idx="76">
                  <c:v>24.341409447081308</c:v>
                </c:pt>
                <c:pt idx="77">
                  <c:v>23.455909604815567</c:v>
                </c:pt>
                <c:pt idx="78">
                  <c:v>22.633204687965936</c:v>
                </c:pt>
                <c:pt idx="79">
                  <c:v>21.866794352590972</c:v>
                </c:pt>
                <c:pt idx="80">
                  <c:v>21.151050765401799</c:v>
                </c:pt>
                <c:pt idx="81">
                  <c:v>20.481076272670986</c:v>
                </c:pt>
                <c:pt idx="82">
                  <c:v>19.85258814313249</c:v>
                </c:pt>
                <c:pt idx="83">
                  <c:v>19.261824587132914</c:v>
                </c:pt>
                <c:pt idx="84">
                  <c:v>18.705467524701245</c:v>
                </c:pt>
                <c:pt idx="85">
                  <c:v>18.180578808807628</c:v>
                </c:pt>
                <c:pt idx="86">
                  <c:v>17.684547081947979</c:v>
                </c:pt>
                <c:pt idx="87">
                  <c:v>17.215043502946703</c:v>
                </c:pt>
                <c:pt idx="88">
                  <c:v>16.769984221745588</c:v>
                </c:pt>
                <c:pt idx="89">
                  <c:v>16.347499211873675</c:v>
                </c:pt>
                <c:pt idx="90">
                  <c:v>15.945904790816892</c:v>
                </c:pt>
                <c:pt idx="91">
                  <c:v>15.56368217333705</c:v>
                </c:pt>
                <c:pt idx="92">
                  <c:v>15.199455076052988</c:v>
                </c:pt>
                <c:pt idx="93">
                  <c:v>14.851978924462056</c:v>
                </c:pt>
                <c:pt idx="94">
                  <c:v>14.520113126996858</c:v>
                </c:pt>
                <c:pt idx="95">
                  <c:v>14.202838487520633</c:v>
                </c:pt>
                <c:pt idx="96">
                  <c:v>13.89917599980023</c:v>
                </c:pt>
                <c:pt idx="97">
                  <c:v>13.608347339773701</c:v>
                </c:pt>
                <c:pt idx="98">
                  <c:v>13.329342376947096</c:v>
                </c:pt>
                <c:pt idx="99">
                  <c:v>13.062002193197081</c:v>
                </c:pt>
                <c:pt idx="100">
                  <c:v>12.804126775182104</c:v>
                </c:pt>
                <c:pt idx="101">
                  <c:v>13.529119277941756</c:v>
                </c:pt>
                <c:pt idx="102">
                  <c:v>11.509796629599967</c:v>
                </c:pt>
                <c:pt idx="103">
                  <c:v>17.566633092078646</c:v>
                </c:pt>
                <c:pt idx="104">
                  <c:v>2.9087269284153137</c:v>
                </c:pt>
                <c:pt idx="105">
                  <c:v>52.413044633621027</c:v>
                </c:pt>
                <c:pt idx="106">
                  <c:v>213.12734346042546</c:v>
                </c:pt>
                <c:pt idx="107">
                  <c:v>16006.810048669675</c:v>
                </c:pt>
                <c:pt idx="108">
                  <c:v>83780293.371174753</c:v>
                </c:pt>
                <c:pt idx="109">
                  <c:v>2240918655508406</c:v>
                </c:pt>
                <c:pt idx="110">
                  <c:v>5.9767403258075561E-8</c:v>
                </c:pt>
              </c:numCache>
            </c:numRef>
          </c:yVal>
          <c:smooth val="1"/>
          <c:extLst>
            <c:ext xmlns:c16="http://schemas.microsoft.com/office/drawing/2014/chart" uri="{C3380CC4-5D6E-409C-BE32-E72D297353CC}">
              <c16:uniqueId val="{00000000-F070-4AB5-9704-E59D6B7DDB03}"/>
            </c:ext>
          </c:extLst>
        </c:ser>
        <c:dLbls>
          <c:showLegendKey val="0"/>
          <c:showVal val="0"/>
          <c:showCatName val="0"/>
          <c:showSerName val="0"/>
          <c:showPercent val="0"/>
          <c:showBubbleSize val="0"/>
        </c:dLbls>
        <c:axId val="1447778367"/>
        <c:axId val="1102309295"/>
      </c:scatterChart>
      <c:valAx>
        <c:axId val="14477783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309295"/>
        <c:crosses val="autoZero"/>
        <c:crossBetween val="midCat"/>
      </c:valAx>
      <c:valAx>
        <c:axId val="110230929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Dynamic pressure [Pa]</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477783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Altitude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inflation'!$E$14:$E$124</c:f>
              <c:numCache>
                <c:formatCode>0.00</c:formatCode>
                <c:ptCount val="111"/>
                <c:pt idx="0">
                  <c:v>2000</c:v>
                </c:pt>
                <c:pt idx="1">
                  <c:v>1999.625</c:v>
                </c:pt>
                <c:pt idx="2">
                  <c:v>1999.2500728481036</c:v>
                </c:pt>
                <c:pt idx="3">
                  <c:v>1998.8803206046491</c:v>
                </c:pt>
                <c:pt idx="4">
                  <c:v>1998.5254507302247</c:v>
                </c:pt>
                <c:pt idx="5">
                  <c:v>1998.197852347052</c:v>
                </c:pt>
                <c:pt idx="6">
                  <c:v>1997.9088617363352</c:v>
                </c:pt>
                <c:pt idx="7">
                  <c:v>1997.6558438937864</c:v>
                </c:pt>
                <c:pt idx="8">
                  <c:v>1997.4348973544463</c:v>
                </c:pt>
                <c:pt idx="9">
                  <c:v>1997.2417851711655</c:v>
                </c:pt>
                <c:pt idx="10">
                  <c:v>1997.0724643474596</c:v>
                </c:pt>
                <c:pt idx="11">
                  <c:v>1996.9233248057683</c:v>
                </c:pt>
                <c:pt idx="12">
                  <c:v>1996.7912573497522</c:v>
                </c:pt>
                <c:pt idx="13">
                  <c:v>1996.673635688129</c:v>
                </c:pt>
                <c:pt idx="14">
                  <c:v>1996.5682626891974</c:v>
                </c:pt>
                <c:pt idx="15">
                  <c:v>1996.4733070111624</c:v>
                </c:pt>
                <c:pt idx="16">
                  <c:v>1996.387242243982</c:v>
                </c:pt>
                <c:pt idx="17">
                  <c:v>1996.3087933058871</c:v>
                </c:pt>
                <c:pt idx="18">
                  <c:v>1996.2368912421409</c:v>
                </c:pt>
                <c:pt idx="19">
                  <c:v>1996.1706359868588</c:v>
                </c:pt>
                <c:pt idx="20">
                  <c:v>1996.1092660620702</c:v>
                </c:pt>
                <c:pt idx="21">
                  <c:v>1996.0521340688526</c:v>
                </c:pt>
                <c:pt idx="22">
                  <c:v>1995.9986869047189</c:v>
                </c:pt>
                <c:pt idx="23">
                  <c:v>1995.9484497900019</c:v>
                </c:pt>
                <c:pt idx="24">
                  <c:v>1995.9010133447741</c:v>
                </c:pt>
                <c:pt idx="25">
                  <c:v>1995.8560231026547</c:v>
                </c:pt>
                <c:pt idx="26">
                  <c:v>1995.8131709708309</c:v>
                </c:pt>
                <c:pt idx="27">
                  <c:v>1995.7721882462604</c:v>
                </c:pt>
                <c:pt idx="28">
                  <c:v>1995.7328398786804</c:v>
                </c:pt>
                <c:pt idx="29">
                  <c:v>1995.6949197350018</c:v>
                </c:pt>
                <c:pt idx="30">
                  <c:v>1995.6582466700715</c:v>
                </c:pt>
                <c:pt idx="31">
                  <c:v>1995.6226612484506</c:v>
                </c:pt>
                <c:pt idx="32">
                  <c:v>1995.588022993101</c:v>
                </c:pt>
                <c:pt idx="33">
                  <c:v>1995.5542080615476</c:v>
                </c:pt>
                <c:pt idx="34">
                  <c:v>1995.5211072696527</c:v>
                </c:pt>
                <c:pt idx="35">
                  <c:v>1995.4886243987471</c:v>
                </c:pt>
                <c:pt idx="36">
                  <c:v>1995.4566747343727</c:v>
                </c:pt>
                <c:pt idx="37">
                  <c:v>1995.4251837949835</c:v>
                </c:pt>
                <c:pt idx="38">
                  <c:v>1995.3940862171396</c:v>
                </c:pt>
                <c:pt idx="39">
                  <c:v>1995.3633247703822</c:v>
                </c:pt>
                <c:pt idx="40">
                  <c:v>1995.3328494804134</c:v>
                </c:pt>
                <c:pt idx="41">
                  <c:v>1995.3026168436356</c:v>
                </c:pt>
                <c:pt idx="42">
                  <c:v>1995.2725891196953</c:v>
                </c:pt>
                <c:pt idx="43">
                  <c:v>1995.2427336915807</c:v>
                </c:pt>
                <c:pt idx="44">
                  <c:v>1995.2130224851269</c:v>
                </c:pt>
                <c:pt idx="45">
                  <c:v>1995.1834314415917</c:v>
                </c:pt>
                <c:pt idx="46">
                  <c:v>1995.1539400383488</c:v>
                </c:pt>
                <c:pt idx="47">
                  <c:v>1995.1245308537711</c:v>
                </c:pt>
                <c:pt idx="48">
                  <c:v>1995.0951891731136</c:v>
                </c:pt>
                <c:pt idx="49">
                  <c:v>1995.0659026326985</c:v>
                </c:pt>
                <c:pt idx="50">
                  <c:v>1995.0366609000253</c:v>
                </c:pt>
                <c:pt idx="51">
                  <c:v>1995.007455387595</c:v>
                </c:pt>
                <c:pt idx="52">
                  <c:v>1994.978278998324</c:v>
                </c:pt>
                <c:pt idx="53">
                  <c:v>1994.9491259004378</c:v>
                </c:pt>
                <c:pt idx="54">
                  <c:v>1994.9199913297277</c:v>
                </c:pt>
                <c:pt idx="55">
                  <c:v>1994.8908714170245</c:v>
                </c:pt>
                <c:pt idx="56">
                  <c:v>1994.8617630387421</c:v>
                </c:pt>
                <c:pt idx="57">
                  <c:v>1994.8326636883403</c:v>
                </c:pt>
                <c:pt idx="58">
                  <c:v>1994.8035713665979</c:v>
                </c:pt>
                <c:pt idx="59">
                  <c:v>1994.774484488639</c:v>
                </c:pt>
                <c:pt idx="60">
                  <c:v>1994.7454018057497</c:v>
                </c:pt>
                <c:pt idx="61">
                  <c:v>1994.7163223401269</c:v>
                </c:pt>
                <c:pt idx="62">
                  <c:v>1994.6872453308317</c:v>
                </c:pt>
                <c:pt idx="63">
                  <c:v>1994.6581701893613</c:v>
                </c:pt>
                <c:pt idx="64">
                  <c:v>1994.6290964634022</c:v>
                </c:pt>
                <c:pt idx="65">
                  <c:v>1994.6000238074807</c:v>
                </c:pt>
                <c:pt idx="66">
                  <c:v>1994.570951959375</c:v>
                </c:pt>
                <c:pt idx="67">
                  <c:v>1994.5418807212984</c:v>
                </c:pt>
                <c:pt idx="68">
                  <c:v>1994.5128099450017</c:v>
                </c:pt>
                <c:pt idx="69">
                  <c:v>1994.483739520063</c:v>
                </c:pt>
                <c:pt idx="70">
                  <c:v>1994.4546693647517</c:v>
                </c:pt>
                <c:pt idx="71">
                  <c:v>1994.4255994189532</c:v>
                </c:pt>
                <c:pt idx="72">
                  <c:v>1994.3965296387289</c:v>
                </c:pt>
                <c:pt idx="73">
                  <c:v>1994.367459992163</c:v>
                </c:pt>
                <c:pt idx="74">
                  <c:v>1994.3383904562168</c:v>
                </c:pt>
                <c:pt idx="75">
                  <c:v>1994.3093210143611</c:v>
                </c:pt>
                <c:pt idx="76">
                  <c:v>1994.2802516548086</c:v>
                </c:pt>
                <c:pt idx="77">
                  <c:v>1994.2511823692025</c:v>
                </c:pt>
                <c:pt idx="78">
                  <c:v>1994.2221131516519</c:v>
                </c:pt>
                <c:pt idx="79">
                  <c:v>1994.1930439980254</c:v>
                </c:pt>
                <c:pt idx="80">
                  <c:v>1994.1639749054398</c:v>
                </c:pt>
                <c:pt idx="81">
                  <c:v>1994.1349058718913</c:v>
                </c:pt>
                <c:pt idx="82">
                  <c:v>1994.1058368959912</c:v>
                </c:pt>
                <c:pt idx="83">
                  <c:v>1994.0767679767785</c:v>
                </c:pt>
                <c:pt idx="84">
                  <c:v>1994.0476991135879</c:v>
                </c:pt>
                <c:pt idx="85">
                  <c:v>1994.0186303059572</c:v>
                </c:pt>
                <c:pt idx="86">
                  <c:v>1993.9895615535625</c:v>
                </c:pt>
                <c:pt idx="87">
                  <c:v>1993.9604928561744</c:v>
                </c:pt>
                <c:pt idx="88">
                  <c:v>1993.931424213627</c:v>
                </c:pt>
                <c:pt idx="89">
                  <c:v>1993.9023556257976</c:v>
                </c:pt>
                <c:pt idx="90">
                  <c:v>1993.8732870925919</c:v>
                </c:pt>
                <c:pt idx="91">
                  <c:v>1993.8442186139359</c:v>
                </c:pt>
                <c:pt idx="92">
                  <c:v>1993.8151501897682</c:v>
                </c:pt>
                <c:pt idx="93">
                  <c:v>1993.7860818200365</c:v>
                </c:pt>
                <c:pt idx="94">
                  <c:v>1993.7570135046951</c:v>
                </c:pt>
                <c:pt idx="95">
                  <c:v>1993.7279452437022</c:v>
                </c:pt>
                <c:pt idx="96">
                  <c:v>1993.6988770370197</c:v>
                </c:pt>
                <c:pt idx="97">
                  <c:v>1993.6698088846115</c:v>
                </c:pt>
                <c:pt idx="98">
                  <c:v>1993.640740786444</c:v>
                </c:pt>
                <c:pt idx="99">
                  <c:v>1993.6116727424846</c:v>
                </c:pt>
                <c:pt idx="100">
                  <c:v>1993.5826047527025</c:v>
                </c:pt>
                <c:pt idx="101">
                  <c:v>1993.5535368170679</c:v>
                </c:pt>
                <c:pt idx="102">
                  <c:v>1993.524468935552</c:v>
                </c:pt>
                <c:pt idx="103">
                  <c:v>1993.4954011081272</c:v>
                </c:pt>
                <c:pt idx="104">
                  <c:v>1993.4663333347667</c:v>
                </c:pt>
                <c:pt idx="105">
                  <c:v>1993.4372656154442</c:v>
                </c:pt>
                <c:pt idx="106">
                  <c:v>1993.4081979501348</c:v>
                </c:pt>
                <c:pt idx="107">
                  <c:v>1993.3791303388141</c:v>
                </c:pt>
                <c:pt idx="108">
                  <c:v>1993.3500627814585</c:v>
                </c:pt>
                <c:pt idx="109">
                  <c:v>1993.3209952780451</c:v>
                </c:pt>
                <c:pt idx="110">
                  <c:v>1993.2919278285515</c:v>
                </c:pt>
              </c:numCache>
            </c:numRef>
          </c:yVal>
          <c:smooth val="1"/>
          <c:extLst>
            <c:ext xmlns:c16="http://schemas.microsoft.com/office/drawing/2014/chart" uri="{C3380CC4-5D6E-409C-BE32-E72D297353CC}">
              <c16:uniqueId val="{00000000-1E51-430F-9D0A-BCBFAA43BF49}"/>
            </c:ext>
          </c:extLst>
        </c:ser>
        <c:dLbls>
          <c:showLegendKey val="0"/>
          <c:showVal val="0"/>
          <c:showCatName val="0"/>
          <c:showSerName val="0"/>
          <c:showPercent val="0"/>
          <c:showBubbleSize val="0"/>
        </c:dLbls>
        <c:axId val="836346128"/>
        <c:axId val="836343176"/>
      </c:scatterChart>
      <c:valAx>
        <c:axId val="83634612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343176"/>
        <c:crosses val="autoZero"/>
        <c:crossBetween val="midCat"/>
      </c:valAx>
      <c:valAx>
        <c:axId val="83634317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Altitude</a:t>
                </a:r>
                <a:r>
                  <a:rPr lang="en-GB" baseline="0"/>
                  <a:t> [m]</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634612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Deceleration</a:t>
            </a:r>
            <a:r>
              <a:rPr lang="en-GB" baseline="0"/>
              <a:t> over time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Total</c:v>
          </c:tx>
          <c:spPr>
            <a:ln w="19050" cap="rnd">
              <a:solidFill>
                <a:schemeClr val="accent1"/>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inflation'!$J$14:$J$124</c:f>
              <c:numCache>
                <c:formatCode>0.00</c:formatCode>
                <c:ptCount val="111"/>
                <c:pt idx="0">
                  <c:v>-11.655696583405602</c:v>
                </c:pt>
                <c:pt idx="1">
                  <c:v>-413.99267535532255</c:v>
                </c:pt>
                <c:pt idx="2">
                  <c:v>-793.72634827058926</c:v>
                </c:pt>
                <c:pt idx="3">
                  <c:v>-1090.8596500681595</c:v>
                </c:pt>
                <c:pt idx="4">
                  <c:v>-1235.448718586679</c:v>
                </c:pt>
                <c:pt idx="5">
                  <c:v>-959.27381781219174</c:v>
                </c:pt>
                <c:pt idx="6">
                  <c:v>-733.05835905947652</c:v>
                </c:pt>
                <c:pt idx="7">
                  <c:v>-556.68712118386156</c:v>
                </c:pt>
                <c:pt idx="8">
                  <c:v>-422.95750355449434</c:v>
                </c:pt>
                <c:pt idx="9">
                  <c:v>-322.90051223478304</c:v>
                </c:pt>
                <c:pt idx="10">
                  <c:v>-248.32124618285087</c:v>
                </c:pt>
                <c:pt idx="11">
                  <c:v>-192.61059190748713</c:v>
                </c:pt>
                <c:pt idx="12">
                  <c:v>-150.75277158658005</c:v>
                </c:pt>
                <c:pt idx="13">
                  <c:v>-119.05509596215907</c:v>
                </c:pt>
                <c:pt idx="14">
                  <c:v>-94.836382447097563</c:v>
                </c:pt>
                <c:pt idx="15">
                  <c:v>-76.158290857095039</c:v>
                </c:pt>
                <c:pt idx="16">
                  <c:v>-61.617640929476053</c:v>
                </c:pt>
                <c:pt idx="17">
                  <c:v>-50.193853012172497</c:v>
                </c:pt>
                <c:pt idx="18">
                  <c:v>-41.139625210521629</c:v>
                </c:pt>
                <c:pt idx="19">
                  <c:v>-33.903452566081349</c:v>
                </c:pt>
                <c:pt idx="20">
                  <c:v>-28.074888257840353</c:v>
                </c:pt>
                <c:pt idx="21">
                  <c:v>-23.345813940091023</c:v>
                </c:pt>
                <c:pt idx="22">
                  <c:v>-19.482918187470645</c:v>
                </c:pt>
                <c:pt idx="23">
                  <c:v>-16.308020721166514</c:v>
                </c:pt>
                <c:pt idx="24">
                  <c:v>-13.683905893019332</c:v>
                </c:pt>
                <c:pt idx="25">
                  <c:v>-11.50404463512611</c:v>
                </c:pt>
                <c:pt idx="26">
                  <c:v>-9.6850784614607885</c:v>
                </c:pt>
                <c:pt idx="27">
                  <c:v>-8.1612794374300002</c:v>
                </c:pt>
                <c:pt idx="28">
                  <c:v>-6.8804344736582239</c:v>
                </c:pt>
                <c:pt idx="29">
                  <c:v>-5.8007643163686069</c:v>
                </c:pt>
                <c:pt idx="30">
                  <c:v>-4.8886001099121223</c:v>
                </c:pt>
                <c:pt idx="31">
                  <c:v>-4.1166189803721478</c:v>
                </c:pt>
                <c:pt idx="32">
                  <c:v>-3.4624953142897059</c:v>
                </c:pt>
                <c:pt idx="33">
                  <c:v>-2.9078634797447238</c:v>
                </c:pt>
                <c:pt idx="34">
                  <c:v>-2.4375155700458846</c:v>
                </c:pt>
                <c:pt idx="35">
                  <c:v>-2.0387777123181379</c:v>
                </c:pt>
                <c:pt idx="36">
                  <c:v>-1.7010228990597989</c:v>
                </c:pt>
                <c:pt idx="37">
                  <c:v>-1.4152887846475302</c:v>
                </c:pt>
                <c:pt idx="38">
                  <c:v>-1.1739765692977107</c:v>
                </c:pt>
                <c:pt idx="39">
                  <c:v>-0.97061276406202068</c:v>
                </c:pt>
                <c:pt idx="40">
                  <c:v>-0.7996598537978048</c:v>
                </c:pt>
                <c:pt idx="41">
                  <c:v>-0.6563650500653353</c:v>
                </c:pt>
                <c:pt idx="42">
                  <c:v>-0.53663873739020118</c:v>
                </c:pt>
                <c:pt idx="43">
                  <c:v>-0.43695606776088652</c:v>
                </c:pt>
                <c:pt idx="44">
                  <c:v>-0.35427659498212394</c:v>
                </c:pt>
                <c:pt idx="45">
                  <c:v>-0.28597796637394479</c:v>
                </c:pt>
                <c:pt idx="46">
                  <c:v>-0.22980057841581697</c:v>
                </c:pt>
                <c:pt idx="47">
                  <c:v>-0.1838008083763816</c:v>
                </c:pt>
                <c:pt idx="48">
                  <c:v>-0.14631099412416801</c:v>
                </c:pt>
                <c:pt idx="49">
                  <c:v>-0.11590477744984697</c:v>
                </c:pt>
                <c:pt idx="50">
                  <c:v>-9.1366773790147141E-2</c:v>
                </c:pt>
                <c:pt idx="51">
                  <c:v>-7.1665800135668867E-2</c:v>
                </c:pt>
                <c:pt idx="52">
                  <c:v>-5.5931097027761327E-2</c:v>
                </c:pt>
                <c:pt idx="53">
                  <c:v>-4.3431131739348532E-2</c:v>
                </c:pt>
                <c:pt idx="54">
                  <c:v>-3.3554678307532414E-2</c:v>
                </c:pt>
                <c:pt idx="55">
                  <c:v>-2.5793945105399417E-2</c:v>
                </c:pt>
                <c:pt idx="56">
                  <c:v>-1.9729570023808946E-2</c:v>
                </c:pt>
                <c:pt idx="57">
                  <c:v>-1.501733387995614E-2</c:v>
                </c:pt>
                <c:pt idx="58">
                  <c:v>-1.1376460068051984E-2</c:v>
                </c:pt>
                <c:pt idx="59">
                  <c:v>-8.579377323954987E-3</c:v>
                </c:pt>
                <c:pt idx="60">
                  <c:v>-6.4428263692889228E-3</c:v>
                </c:pt>
                <c:pt idx="61">
                  <c:v>-4.8201927753905235E-3</c:v>
                </c:pt>
                <c:pt idx="62">
                  <c:v>-3.594949472932285E-3</c:v>
                </c:pt>
                <c:pt idx="63">
                  <c:v>-2.675094080728968E-3</c:v>
                </c:pt>
                <c:pt idx="64">
                  <c:v>-1.9884692523237392E-3</c:v>
                </c:pt>
                <c:pt idx="65">
                  <c:v>-1.4788587574446411E-3</c:v>
                </c:pt>
                <c:pt idx="66">
                  <c:v>-1.1027579645258357E-3</c:v>
                </c:pt>
                <c:pt idx="67">
                  <c:v>-8.2672453550003411E-4</c:v>
                </c:pt>
                <c:pt idx="68">
                  <c:v>-6.2522315746605273E-4</c:v>
                </c:pt>
                <c:pt idx="69">
                  <c:v>-4.7888666313497199E-4</c:v>
                </c:pt>
                <c:pt idx="70">
                  <c:v>-3.7312459287022651E-4</c:v>
                </c:pt>
                <c:pt idx="71">
                  <c:v>-2.9701882752874553E-4</c:v>
                </c:pt>
                <c:pt idx="72">
                  <c:v>-2.4245413208518585E-4</c:v>
                </c:pt>
                <c:pt idx="73">
                  <c:v>-2.034391156576021E-4</c:v>
                </c:pt>
                <c:pt idx="74">
                  <c:v>-1.7558011305482068E-4</c:v>
                </c:pt>
                <c:pt idx="75">
                  <c:v>-1.5567675997886E-4</c:v>
                </c:pt>
                <c:pt idx="76">
                  <c:v>-1.4141354536150174E-4</c:v>
                </c:pt>
                <c:pt idx="77">
                  <c:v>-1.3112639242308433E-4</c:v>
                </c:pt>
                <c:pt idx="78">
                  <c:v>-1.2362738352408086E-4</c:v>
                </c:pt>
                <c:pt idx="79">
                  <c:v>-1.1807415760017647E-4</c:v>
                </c:pt>
                <c:pt idx="80">
                  <c:v>-1.1387333969537395E-4</c:v>
                </c:pt>
                <c:pt idx="81">
                  <c:v>-1.106096792398148E-4</c:v>
                </c:pt>
                <c:pt idx="82">
                  <c:v>-1.0799444826602667E-4</c:v>
                </c:pt>
                <c:pt idx="83">
                  <c:v>-1.0582814965687248E-4</c:v>
                </c:pt>
                <c:pt idx="84">
                  <c:v>-1.0397377076287739E-4</c:v>
                </c:pt>
                <c:pt idx="85">
                  <c:v>-1.0233774518724204E-4</c:v>
                </c:pt>
                <c:pt idx="86">
                  <c:v>-1.0085650326004725E-4</c:v>
                </c:pt>
                <c:pt idx="87">
                  <c:v>-9.948704208909476E-5</c:v>
                </c:pt>
                <c:pt idx="88">
                  <c:v>-9.8200363465821285E-5</c:v>
                </c:pt>
                <c:pt idx="89">
                  <c:v>-9.6976941598541082E-5</c:v>
                </c:pt>
                <c:pt idx="90">
                  <c:v>-9.5803616188732123E-5</c:v>
                </c:pt>
                <c:pt idx="91">
                  <c:v>-9.4671478317422957E-5</c:v>
                </c:pt>
                <c:pt idx="92">
                  <c:v>-9.3574442596491286E-5</c:v>
                </c:pt>
                <c:pt idx="93">
                  <c:v>-9.2508289781108034E-5</c:v>
                </c:pt>
                <c:pt idx="94">
                  <c:v>-9.1470029466336194E-5</c:v>
                </c:pt>
                <c:pt idx="95">
                  <c:v>-9.0457478812595588E-5</c:v>
                </c:pt>
                <c:pt idx="96">
                  <c:v>-8.9468985986513875E-5</c:v>
                </c:pt>
                <c:pt idx="97">
                  <c:v>-8.8503249696714195E-5</c:v>
                </c:pt>
                <c:pt idx="98">
                  <c:v>-8.7559202148668186E-5</c:v>
                </c:pt>
                <c:pt idx="99">
                  <c:v>-8.6635933486149951E-5</c:v>
                </c:pt>
                <c:pt idx="100">
                  <c:v>-8.5732643198070947E-5</c:v>
                </c:pt>
                <c:pt idx="101">
                  <c:v>-8.4848608878473897E-5</c:v>
                </c:pt>
                <c:pt idx="102">
                  <c:v>-8.3983166101688771E-5</c:v>
                </c:pt>
                <c:pt idx="103">
                  <c:v>-8.3135695462033254E-5</c:v>
                </c:pt>
                <c:pt idx="104">
                  <c:v>-8.2305613996140896E-5</c:v>
                </c:pt>
                <c:pt idx="105">
                  <c:v>-8.1492369516809049E-5</c:v>
                </c:pt>
                <c:pt idx="106">
                  <c:v>-8.0695436689666171E-5</c:v>
                </c:pt>
                <c:pt idx="107">
                  <c:v>-7.9914314201232626E-5</c:v>
                </c:pt>
                <c:pt idx="108">
                  <c:v>-7.9148522715968283E-5</c:v>
                </c:pt>
                <c:pt idx="109">
                  <c:v>-7.8397603202802203E-5</c:v>
                </c:pt>
                <c:pt idx="110">
                  <c:v>-7.7661115619775961E-5</c:v>
                </c:pt>
              </c:numCache>
            </c:numRef>
          </c:yVal>
          <c:smooth val="1"/>
          <c:extLst>
            <c:ext xmlns:c16="http://schemas.microsoft.com/office/drawing/2014/chart" uri="{C3380CC4-5D6E-409C-BE32-E72D297353CC}">
              <c16:uniqueId val="{00000000-9438-4E4D-BD99-4A06AAF8E30B}"/>
            </c:ext>
          </c:extLst>
        </c:ser>
        <c:ser>
          <c:idx val="1"/>
          <c:order val="1"/>
          <c:tx>
            <c:v>Parachute</c:v>
          </c:tx>
          <c:spPr>
            <a:ln w="19050" cap="rnd">
              <a:solidFill>
                <a:schemeClr val="accent2"/>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inflation'!$K$14:$K$124</c:f>
              <c:numCache>
                <c:formatCode>0.00</c:formatCode>
                <c:ptCount val="111"/>
                <c:pt idx="0">
                  <c:v>0</c:v>
                </c:pt>
                <c:pt idx="1">
                  <c:v>-402.34431204619221</c:v>
                </c:pt>
                <c:pt idx="2">
                  <c:v>-782.66527428953498</c:v>
                </c:pt>
                <c:pt idx="3">
                  <c:v>-1081.4439793246108</c:v>
                </c:pt>
                <c:pt idx="4">
                  <c:v>-1228.8737354473806</c:v>
                </c:pt>
                <c:pt idx="5">
                  <c:v>-956.33271494624194</c:v>
                </c:pt>
                <c:pt idx="6">
                  <c:v>-733.09377538764147</c:v>
                </c:pt>
                <c:pt idx="7">
                  <c:v>-559.04321169460036</c:v>
                </c:pt>
                <c:pt idx="8">
                  <c:v>-427.07319429719843</c:v>
                </c:pt>
                <c:pt idx="9">
                  <c:v>-328.33274233695693</c:v>
                </c:pt>
                <c:pt idx="10">
                  <c:v>-254.73478241728705</c:v>
                </c:pt>
                <c:pt idx="11">
                  <c:v>-199.75716306659916</c:v>
                </c:pt>
                <c:pt idx="12">
                  <c:v>-158.45010353938821</c:v>
                </c:pt>
                <c:pt idx="13">
                  <c:v>-127.16950259423592</c:v>
                </c:pt>
                <c:pt idx="14">
                  <c:v>-103.26945636226733</c:v>
                </c:pt>
                <c:pt idx="15">
                  <c:v>-84.83712913529115</c:v>
                </c:pt>
                <c:pt idx="16">
                  <c:v>-70.487803548825056</c:v>
                </c:pt>
                <c:pt idx="17">
                  <c:v>-59.214328630433393</c:v>
                </c:pt>
                <c:pt idx="18">
                  <c:v>-50.279235405120026</c:v>
                </c:pt>
                <c:pt idx="19">
                  <c:v>-43.138275558632913</c:v>
                </c:pt>
                <c:pt idx="20">
                  <c:v>-37.386402886026666</c:v>
                </c:pt>
                <c:pt idx="21">
                  <c:v>-32.719553230352986</c:v>
                </c:pt>
                <c:pt idx="22">
                  <c:v>-28.907485053424981</c:v>
                </c:pt>
                <c:pt idx="23">
                  <c:v>-25.774362553782744</c:v>
                </c:pt>
                <c:pt idx="24">
                  <c:v>-23.184775552321707</c:v>
                </c:pt>
                <c:pt idx="25">
                  <c:v>-21.03359667940077</c:v>
                </c:pt>
                <c:pt idx="26">
                  <c:v>-19.238564271178412</c:v>
                </c:pt>
                <c:pt idx="27">
                  <c:v>-17.734815234305923</c:v>
                </c:pt>
                <c:pt idx="28">
                  <c:v>-16.470823493741669</c:v>
                </c:pt>
                <c:pt idx="29">
                  <c:v>-15.405359522732178</c:v>
                </c:pt>
                <c:pt idx="30">
                  <c:v>-14.505197476886963</c:v>
                </c:pt>
                <c:pt idx="31">
                  <c:v>-13.743373993788305</c:v>
                </c:pt>
                <c:pt idx="32">
                  <c:v>-13.097857218049052</c:v>
                </c:pt>
                <c:pt idx="33">
                  <c:v>-12.550523170800716</c:v>
                </c:pt>
                <c:pt idx="34">
                  <c:v>-12.086364049387386</c:v>
                </c:pt>
                <c:pt idx="35">
                  <c:v>-11.692872742419215</c:v>
                </c:pt>
                <c:pt idx="36">
                  <c:v>-11.359562071440591</c:v>
                </c:pt>
                <c:pt idx="37">
                  <c:v>-11.077587616428481</c:v>
                </c:pt>
                <c:pt idx="38">
                  <c:v>-10.839450561806952</c:v>
                </c:pt>
                <c:pt idx="39">
                  <c:v>-10.638762596113835</c:v>
                </c:pt>
                <c:pt idx="40">
                  <c:v>-10.470059066247835</c:v>
                </c:pt>
                <c:pt idx="41">
                  <c:v>-10.328649720459214</c:v>
                </c:pt>
                <c:pt idx="42">
                  <c:v>-10.210498754003488</c:v>
                </c:pt>
                <c:pt idx="43">
                  <c:v>-10.112127698448242</c:v>
                </c:pt>
                <c:pt idx="44">
                  <c:v>-10.030536113469202</c:v>
                </c:pt>
                <c:pt idx="45">
                  <c:v>-9.9631361510269212</c:v>
                </c:pt>
                <c:pt idx="46">
                  <c:v>-9.9076979392261357</c:v>
                </c:pt>
                <c:pt idx="47">
                  <c:v>-9.8623034293187981</c:v>
                </c:pt>
                <c:pt idx="48">
                  <c:v>-9.8253069020962194</c:v>
                </c:pt>
                <c:pt idx="49">
                  <c:v>-9.7953007672202457</c:v>
                </c:pt>
                <c:pt idx="50">
                  <c:v>-9.7710856320297506</c:v>
                </c:pt>
                <c:pt idx="51">
                  <c:v>-9.7516438817128321</c:v>
                </c:pt>
                <c:pt idx="52">
                  <c:v>-9.7361162141721316</c:v>
                </c:pt>
                <c:pt idx="53">
                  <c:v>-9.7237807221111989</c:v>
                </c:pt>
                <c:pt idx="54">
                  <c:v>-9.7140342220140141</c:v>
                </c:pt>
                <c:pt idx="55">
                  <c:v>-9.7063756037224334</c:v>
                </c:pt>
                <c:pt idx="56">
                  <c:v>-9.7003910230498125</c:v>
                </c:pt>
                <c:pt idx="57">
                  <c:v>-9.6957407900131152</c:v>
                </c:pt>
                <c:pt idx="58">
                  <c:v>-9.6921478224355777</c:v>
                </c:pt>
                <c:pt idx="59">
                  <c:v>-9.6893875434117991</c:v>
                </c:pt>
                <c:pt idx="60">
                  <c:v>-9.6872791049696936</c:v>
                </c:pt>
                <c:pt idx="61">
                  <c:v>-9.685677821817821</c:v>
                </c:pt>
                <c:pt idx="62">
                  <c:v>-9.6844687001377636</c:v>
                </c:pt>
                <c:pt idx="63">
                  <c:v>-9.683560948105983</c:v>
                </c:pt>
                <c:pt idx="64">
                  <c:v>-9.682883357814795</c:v>
                </c:pt>
                <c:pt idx="65">
                  <c:v>-9.6823804527211639</c:v>
                </c:pt>
                <c:pt idx="66">
                  <c:v>-9.6820093006228873</c:v>
                </c:pt>
                <c:pt idx="67">
                  <c:v>-9.6817368992126642</c:v>
                </c:pt>
                <c:pt idx="68">
                  <c:v>-9.6815380491685534</c:v>
                </c:pt>
                <c:pt idx="69">
                  <c:v>-9.681393638154411</c:v>
                </c:pt>
                <c:pt idx="70">
                  <c:v>-9.6812892676903317</c:v>
                </c:pt>
                <c:pt idx="71">
                  <c:v>-9.6812141633166409</c:v>
                </c:pt>
                <c:pt idx="72">
                  <c:v>-9.6811603165777154</c:v>
                </c:pt>
                <c:pt idx="73">
                  <c:v>-9.6811218149167697</c:v>
                </c:pt>
                <c:pt idx="74">
                  <c:v>-9.6810943224799892</c:v>
                </c:pt>
                <c:pt idx="75">
                  <c:v>-9.6810746810131381</c:v>
                </c:pt>
                <c:pt idx="76">
                  <c:v>-9.6810606054723962</c:v>
                </c:pt>
                <c:pt idx="77">
                  <c:v>-9.6810504536767343</c:v>
                </c:pt>
                <c:pt idx="78">
                  <c:v>-9.6810430533390051</c:v>
                </c:pt>
                <c:pt idx="79">
                  <c:v>-9.6810375731818432</c:v>
                </c:pt>
                <c:pt idx="80">
                  <c:v>-9.6810334276378587</c:v>
                </c:pt>
                <c:pt idx="81">
                  <c:v>-9.6810302069203029</c:v>
                </c:pt>
                <c:pt idx="82">
                  <c:v>-9.6810276261002635</c:v>
                </c:pt>
                <c:pt idx="83">
                  <c:v>-9.6810254883055826</c:v>
                </c:pt>
                <c:pt idx="84">
                  <c:v>-9.6810236583264118</c:v>
                </c:pt>
                <c:pt idx="85">
                  <c:v>-9.6810220438274879</c:v>
                </c:pt>
                <c:pt idx="86">
                  <c:v>-9.6810205820755861</c:v>
                </c:pt>
                <c:pt idx="87">
                  <c:v>-9.6810192306336429</c:v>
                </c:pt>
                <c:pt idx="88">
                  <c:v>-9.6810179608849989</c:v>
                </c:pt>
                <c:pt idx="89">
                  <c:v>-9.6810167535607885</c:v>
                </c:pt>
                <c:pt idx="90">
                  <c:v>-9.6810155956738715</c:v>
                </c:pt>
                <c:pt idx="91">
                  <c:v>-9.6810144784325516</c:v>
                </c:pt>
                <c:pt idx="92">
                  <c:v>-9.6810133958315099</c:v>
                </c:pt>
                <c:pt idx="93">
                  <c:v>-9.681012343707021</c:v>
                </c:pt>
                <c:pt idx="94">
                  <c:v>-9.6810113191080269</c:v>
                </c:pt>
                <c:pt idx="95">
                  <c:v>-9.6810103198804072</c:v>
                </c:pt>
                <c:pt idx="96">
                  <c:v>-9.6810093443940648</c:v>
                </c:pt>
                <c:pt idx="97">
                  <c:v>-9.6810083913648324</c:v>
                </c:pt>
                <c:pt idx="98">
                  <c:v>-9.6810074597389626</c:v>
                </c:pt>
                <c:pt idx="99">
                  <c:v>-9.6810065486185728</c:v>
                </c:pt>
                <c:pt idx="100">
                  <c:v>-9.6810056572136833</c:v>
                </c:pt>
                <c:pt idx="101">
                  <c:v>-9.6810047848113943</c:v>
                </c:pt>
                <c:pt idx="102">
                  <c:v>-9.6810039307560221</c:v>
                </c:pt>
                <c:pt idx="103">
                  <c:v>-9.6810030944363117</c:v>
                </c:pt>
                <c:pt idx="104">
                  <c:v>-9.6810022752769722</c:v>
                </c:pt>
                <c:pt idx="105">
                  <c:v>-9.681001472733076</c:v>
                </c:pt>
                <c:pt idx="106">
                  <c:v>-9.6810006862862057</c:v>
                </c:pt>
                <c:pt idx="107">
                  <c:v>-9.680999915441646</c:v>
                </c:pt>
                <c:pt idx="108">
                  <c:v>-9.6809991597263636</c:v>
                </c:pt>
                <c:pt idx="109">
                  <c:v>-9.6809984186873699</c:v>
                </c:pt>
                <c:pt idx="110">
                  <c:v>-9.6809976918904166</c:v>
                </c:pt>
              </c:numCache>
            </c:numRef>
          </c:yVal>
          <c:smooth val="1"/>
          <c:extLst>
            <c:ext xmlns:c16="http://schemas.microsoft.com/office/drawing/2014/chart" uri="{C3380CC4-5D6E-409C-BE32-E72D297353CC}">
              <c16:uniqueId val="{00000002-9438-4E4D-BD99-4A06AAF8E30B}"/>
            </c:ext>
          </c:extLst>
        </c:ser>
        <c:dLbls>
          <c:showLegendKey val="0"/>
          <c:showVal val="0"/>
          <c:showCatName val="0"/>
          <c:showSerName val="0"/>
          <c:showPercent val="0"/>
          <c:showBubbleSize val="0"/>
        </c:dLbls>
        <c:axId val="837194448"/>
        <c:axId val="837195104"/>
      </c:scatterChart>
      <c:valAx>
        <c:axId val="8371944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195104"/>
        <c:crosses val="autoZero"/>
        <c:crossBetween val="midCat"/>
      </c:valAx>
      <c:valAx>
        <c:axId val="837195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Deceleration</a:t>
                </a:r>
                <a:r>
                  <a:rPr lang="en-GB" baseline="0"/>
                  <a:t> [m/s2]</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19444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Deceleration</a:t>
            </a:r>
            <a:r>
              <a:rPr lang="en-GB" baseline="0"/>
              <a:t> over time (Parachute contribution)</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1"/>
          <c:order val="0"/>
          <c:tx>
            <c:v>Parachute contribution</c:v>
          </c:tx>
          <c:spPr>
            <a:ln w="19050" cap="rnd">
              <a:solidFill>
                <a:schemeClr val="accent2"/>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inflation'!$K$14:$K$124</c:f>
              <c:numCache>
                <c:formatCode>0.00</c:formatCode>
                <c:ptCount val="111"/>
                <c:pt idx="0">
                  <c:v>0</c:v>
                </c:pt>
                <c:pt idx="1">
                  <c:v>-402.34431204619221</c:v>
                </c:pt>
                <c:pt idx="2">
                  <c:v>-782.66527428953498</c:v>
                </c:pt>
                <c:pt idx="3">
                  <c:v>-1081.4439793246108</c:v>
                </c:pt>
                <c:pt idx="4">
                  <c:v>-1228.8737354473806</c:v>
                </c:pt>
                <c:pt idx="5">
                  <c:v>-956.33271494624194</c:v>
                </c:pt>
                <c:pt idx="6">
                  <c:v>-733.09377538764147</c:v>
                </c:pt>
                <c:pt idx="7">
                  <c:v>-559.04321169460036</c:v>
                </c:pt>
                <c:pt idx="8">
                  <c:v>-427.07319429719843</c:v>
                </c:pt>
                <c:pt idx="9">
                  <c:v>-328.33274233695693</c:v>
                </c:pt>
                <c:pt idx="10">
                  <c:v>-254.73478241728705</c:v>
                </c:pt>
                <c:pt idx="11">
                  <c:v>-199.75716306659916</c:v>
                </c:pt>
                <c:pt idx="12">
                  <c:v>-158.45010353938821</c:v>
                </c:pt>
                <c:pt idx="13">
                  <c:v>-127.16950259423592</c:v>
                </c:pt>
                <c:pt idx="14">
                  <c:v>-103.26945636226733</c:v>
                </c:pt>
                <c:pt idx="15">
                  <c:v>-84.83712913529115</c:v>
                </c:pt>
                <c:pt idx="16">
                  <c:v>-70.487803548825056</c:v>
                </c:pt>
                <c:pt idx="17">
                  <c:v>-59.214328630433393</c:v>
                </c:pt>
                <c:pt idx="18">
                  <c:v>-50.279235405120026</c:v>
                </c:pt>
                <c:pt idx="19">
                  <c:v>-43.138275558632913</c:v>
                </c:pt>
                <c:pt idx="20">
                  <c:v>-37.386402886026666</c:v>
                </c:pt>
                <c:pt idx="21">
                  <c:v>-32.719553230352986</c:v>
                </c:pt>
                <c:pt idx="22">
                  <c:v>-28.907485053424981</c:v>
                </c:pt>
                <c:pt idx="23">
                  <c:v>-25.774362553782744</c:v>
                </c:pt>
                <c:pt idx="24">
                  <c:v>-23.184775552321707</c:v>
                </c:pt>
                <c:pt idx="25">
                  <c:v>-21.03359667940077</c:v>
                </c:pt>
                <c:pt idx="26">
                  <c:v>-19.238564271178412</c:v>
                </c:pt>
                <c:pt idx="27">
                  <c:v>-17.734815234305923</c:v>
                </c:pt>
                <c:pt idx="28">
                  <c:v>-16.470823493741669</c:v>
                </c:pt>
                <c:pt idx="29">
                  <c:v>-15.405359522732178</c:v>
                </c:pt>
                <c:pt idx="30">
                  <c:v>-14.505197476886963</c:v>
                </c:pt>
                <c:pt idx="31">
                  <c:v>-13.743373993788305</c:v>
                </c:pt>
                <c:pt idx="32">
                  <c:v>-13.097857218049052</c:v>
                </c:pt>
                <c:pt idx="33">
                  <c:v>-12.550523170800716</c:v>
                </c:pt>
                <c:pt idx="34">
                  <c:v>-12.086364049387386</c:v>
                </c:pt>
                <c:pt idx="35">
                  <c:v>-11.692872742419215</c:v>
                </c:pt>
                <c:pt idx="36">
                  <c:v>-11.359562071440591</c:v>
                </c:pt>
                <c:pt idx="37">
                  <c:v>-11.077587616428481</c:v>
                </c:pt>
                <c:pt idx="38">
                  <c:v>-10.839450561806952</c:v>
                </c:pt>
                <c:pt idx="39">
                  <c:v>-10.638762596113835</c:v>
                </c:pt>
                <c:pt idx="40">
                  <c:v>-10.470059066247835</c:v>
                </c:pt>
                <c:pt idx="41">
                  <c:v>-10.328649720459214</c:v>
                </c:pt>
                <c:pt idx="42">
                  <c:v>-10.210498754003488</c:v>
                </c:pt>
                <c:pt idx="43">
                  <c:v>-10.112127698448242</c:v>
                </c:pt>
                <c:pt idx="44">
                  <c:v>-10.030536113469202</c:v>
                </c:pt>
                <c:pt idx="45">
                  <c:v>-9.9631361510269212</c:v>
                </c:pt>
                <c:pt idx="46">
                  <c:v>-9.9076979392261357</c:v>
                </c:pt>
                <c:pt idx="47">
                  <c:v>-9.8623034293187981</c:v>
                </c:pt>
                <c:pt idx="48">
                  <c:v>-9.8253069020962194</c:v>
                </c:pt>
                <c:pt idx="49">
                  <c:v>-9.7953007672202457</c:v>
                </c:pt>
                <c:pt idx="50">
                  <c:v>-9.7710856320297506</c:v>
                </c:pt>
                <c:pt idx="51">
                  <c:v>-9.7516438817128321</c:v>
                </c:pt>
                <c:pt idx="52">
                  <c:v>-9.7361162141721316</c:v>
                </c:pt>
                <c:pt idx="53">
                  <c:v>-9.7237807221111989</c:v>
                </c:pt>
                <c:pt idx="54">
                  <c:v>-9.7140342220140141</c:v>
                </c:pt>
                <c:pt idx="55">
                  <c:v>-9.7063756037224334</c:v>
                </c:pt>
                <c:pt idx="56">
                  <c:v>-9.7003910230498125</c:v>
                </c:pt>
                <c:pt idx="57">
                  <c:v>-9.6957407900131152</c:v>
                </c:pt>
                <c:pt idx="58">
                  <c:v>-9.6921478224355777</c:v>
                </c:pt>
                <c:pt idx="59">
                  <c:v>-9.6893875434117991</c:v>
                </c:pt>
                <c:pt idx="60">
                  <c:v>-9.6872791049696936</c:v>
                </c:pt>
                <c:pt idx="61">
                  <c:v>-9.685677821817821</c:v>
                </c:pt>
                <c:pt idx="62">
                  <c:v>-9.6844687001377636</c:v>
                </c:pt>
                <c:pt idx="63">
                  <c:v>-9.683560948105983</c:v>
                </c:pt>
                <c:pt idx="64">
                  <c:v>-9.682883357814795</c:v>
                </c:pt>
                <c:pt idx="65">
                  <c:v>-9.6823804527211639</c:v>
                </c:pt>
                <c:pt idx="66">
                  <c:v>-9.6820093006228873</c:v>
                </c:pt>
                <c:pt idx="67">
                  <c:v>-9.6817368992126642</c:v>
                </c:pt>
                <c:pt idx="68">
                  <c:v>-9.6815380491685534</c:v>
                </c:pt>
                <c:pt idx="69">
                  <c:v>-9.681393638154411</c:v>
                </c:pt>
                <c:pt idx="70">
                  <c:v>-9.6812892676903317</c:v>
                </c:pt>
                <c:pt idx="71">
                  <c:v>-9.6812141633166409</c:v>
                </c:pt>
                <c:pt idx="72">
                  <c:v>-9.6811603165777154</c:v>
                </c:pt>
                <c:pt idx="73">
                  <c:v>-9.6811218149167697</c:v>
                </c:pt>
                <c:pt idx="74">
                  <c:v>-9.6810943224799892</c:v>
                </c:pt>
                <c:pt idx="75">
                  <c:v>-9.6810746810131381</c:v>
                </c:pt>
                <c:pt idx="76">
                  <c:v>-9.6810606054723962</c:v>
                </c:pt>
                <c:pt idx="77">
                  <c:v>-9.6810504536767343</c:v>
                </c:pt>
                <c:pt idx="78">
                  <c:v>-9.6810430533390051</c:v>
                </c:pt>
                <c:pt idx="79">
                  <c:v>-9.6810375731818432</c:v>
                </c:pt>
                <c:pt idx="80">
                  <c:v>-9.6810334276378587</c:v>
                </c:pt>
                <c:pt idx="81">
                  <c:v>-9.6810302069203029</c:v>
                </c:pt>
                <c:pt idx="82">
                  <c:v>-9.6810276261002635</c:v>
                </c:pt>
                <c:pt idx="83">
                  <c:v>-9.6810254883055826</c:v>
                </c:pt>
                <c:pt idx="84">
                  <c:v>-9.6810236583264118</c:v>
                </c:pt>
                <c:pt idx="85">
                  <c:v>-9.6810220438274879</c:v>
                </c:pt>
                <c:pt idx="86">
                  <c:v>-9.6810205820755861</c:v>
                </c:pt>
                <c:pt idx="87">
                  <c:v>-9.6810192306336429</c:v>
                </c:pt>
                <c:pt idx="88">
                  <c:v>-9.6810179608849989</c:v>
                </c:pt>
                <c:pt idx="89">
                  <c:v>-9.6810167535607885</c:v>
                </c:pt>
                <c:pt idx="90">
                  <c:v>-9.6810155956738715</c:v>
                </c:pt>
                <c:pt idx="91">
                  <c:v>-9.6810144784325516</c:v>
                </c:pt>
                <c:pt idx="92">
                  <c:v>-9.6810133958315099</c:v>
                </c:pt>
                <c:pt idx="93">
                  <c:v>-9.681012343707021</c:v>
                </c:pt>
                <c:pt idx="94">
                  <c:v>-9.6810113191080269</c:v>
                </c:pt>
                <c:pt idx="95">
                  <c:v>-9.6810103198804072</c:v>
                </c:pt>
                <c:pt idx="96">
                  <c:v>-9.6810093443940648</c:v>
                </c:pt>
                <c:pt idx="97">
                  <c:v>-9.6810083913648324</c:v>
                </c:pt>
                <c:pt idx="98">
                  <c:v>-9.6810074597389626</c:v>
                </c:pt>
                <c:pt idx="99">
                  <c:v>-9.6810065486185728</c:v>
                </c:pt>
                <c:pt idx="100">
                  <c:v>-9.6810056572136833</c:v>
                </c:pt>
                <c:pt idx="101">
                  <c:v>-9.6810047848113943</c:v>
                </c:pt>
                <c:pt idx="102">
                  <c:v>-9.6810039307560221</c:v>
                </c:pt>
                <c:pt idx="103">
                  <c:v>-9.6810030944363117</c:v>
                </c:pt>
                <c:pt idx="104">
                  <c:v>-9.6810022752769722</c:v>
                </c:pt>
                <c:pt idx="105">
                  <c:v>-9.681001472733076</c:v>
                </c:pt>
                <c:pt idx="106">
                  <c:v>-9.6810006862862057</c:v>
                </c:pt>
                <c:pt idx="107">
                  <c:v>-9.680999915441646</c:v>
                </c:pt>
                <c:pt idx="108">
                  <c:v>-9.6809991597263636</c:v>
                </c:pt>
                <c:pt idx="109">
                  <c:v>-9.6809984186873699</c:v>
                </c:pt>
                <c:pt idx="110">
                  <c:v>-9.6809976918904166</c:v>
                </c:pt>
              </c:numCache>
            </c:numRef>
          </c:yVal>
          <c:smooth val="1"/>
          <c:extLst>
            <c:ext xmlns:c16="http://schemas.microsoft.com/office/drawing/2014/chart" uri="{C3380CC4-5D6E-409C-BE32-E72D297353CC}">
              <c16:uniqueId val="{00000001-D38D-416B-994F-59DCBD557A95}"/>
            </c:ext>
          </c:extLst>
        </c:ser>
        <c:dLbls>
          <c:showLegendKey val="0"/>
          <c:showVal val="0"/>
          <c:showCatName val="0"/>
          <c:showSerName val="0"/>
          <c:showPercent val="0"/>
          <c:showBubbleSize val="0"/>
        </c:dLbls>
        <c:axId val="837194448"/>
        <c:axId val="837195104"/>
      </c:scatterChart>
      <c:valAx>
        <c:axId val="83719444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195104"/>
        <c:crosses val="autoZero"/>
        <c:crossBetween val="midCat"/>
      </c:valAx>
      <c:valAx>
        <c:axId val="8371951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Deceleration</a:t>
                </a:r>
                <a:r>
                  <a:rPr lang="en-GB" baseline="0"/>
                  <a:t> [m/s2]</a:t>
                </a:r>
                <a:endParaRPr lang="en-GB"/>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7194448"/>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Parachute force on body</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inflation'!$I$14:$I$124</c:f>
              <c:numCache>
                <c:formatCode>0.00</c:formatCode>
                <c:ptCount val="111"/>
                <c:pt idx="0">
                  <c:v>1073.2848291702801</c:v>
                </c:pt>
                <c:pt idx="1">
                  <c:v>21190.133767766129</c:v>
                </c:pt>
                <c:pt idx="2">
                  <c:v>40176.817413529461</c:v>
                </c:pt>
                <c:pt idx="3">
                  <c:v>55033.482503407977</c:v>
                </c:pt>
                <c:pt idx="4">
                  <c:v>62262.935929333951</c:v>
                </c:pt>
                <c:pt idx="5">
                  <c:v>48454.190890609585</c:v>
                </c:pt>
                <c:pt idx="6">
                  <c:v>37143.417952973825</c:v>
                </c:pt>
                <c:pt idx="7">
                  <c:v>28324.85605919308</c:v>
                </c:pt>
                <c:pt idx="8">
                  <c:v>21638.375177724716</c:v>
                </c:pt>
                <c:pt idx="9">
                  <c:v>16635.525611739151</c:v>
                </c:pt>
                <c:pt idx="10">
                  <c:v>12906.562309142544</c:v>
                </c:pt>
                <c:pt idx="11">
                  <c:v>10121.029595374357</c:v>
                </c:pt>
                <c:pt idx="12">
                  <c:v>8028.1385793290028</c:v>
                </c:pt>
                <c:pt idx="13">
                  <c:v>6443.2547981079533</c:v>
                </c:pt>
                <c:pt idx="14">
                  <c:v>5232.3191223548783</c:v>
                </c:pt>
                <c:pt idx="15">
                  <c:v>4298.4145428547517</c:v>
                </c:pt>
                <c:pt idx="16">
                  <c:v>3571.3820464738028</c:v>
                </c:pt>
                <c:pt idx="17">
                  <c:v>3000.1926506086247</c:v>
                </c:pt>
                <c:pt idx="18">
                  <c:v>2547.4812605260813</c:v>
                </c:pt>
                <c:pt idx="19">
                  <c:v>2185.6726283040675</c:v>
                </c:pt>
                <c:pt idx="20">
                  <c:v>1894.2444128920176</c:v>
                </c:pt>
                <c:pt idx="21">
                  <c:v>1657.7906970045512</c:v>
                </c:pt>
                <c:pt idx="22">
                  <c:v>1464.6459093735323</c:v>
                </c:pt>
                <c:pt idx="23">
                  <c:v>1305.9010360583256</c:v>
                </c:pt>
                <c:pt idx="24">
                  <c:v>1174.6952946509666</c:v>
                </c:pt>
                <c:pt idx="25">
                  <c:v>1065.7022317563055</c:v>
                </c:pt>
                <c:pt idx="26">
                  <c:v>974.75392307303946</c:v>
                </c:pt>
                <c:pt idx="27">
                  <c:v>898.56397187150003</c:v>
                </c:pt>
                <c:pt idx="28">
                  <c:v>834.52172368291122</c:v>
                </c:pt>
                <c:pt idx="29">
                  <c:v>780.53821581843033</c:v>
                </c:pt>
                <c:pt idx="30">
                  <c:v>734.93000549560611</c:v>
                </c:pt>
                <c:pt idx="31">
                  <c:v>696.33094901860738</c:v>
                </c:pt>
                <c:pt idx="32">
                  <c:v>663.62476571448531</c:v>
                </c:pt>
                <c:pt idx="33">
                  <c:v>635.8931739872362</c:v>
                </c:pt>
                <c:pt idx="34">
                  <c:v>612.37577850229422</c:v>
                </c:pt>
                <c:pt idx="35">
                  <c:v>592.43888561590688</c:v>
                </c:pt>
                <c:pt idx="36">
                  <c:v>575.55114495298994</c:v>
                </c:pt>
                <c:pt idx="37">
                  <c:v>561.2644392323765</c:v>
                </c:pt>
                <c:pt idx="38">
                  <c:v>549.19882846488554</c:v>
                </c:pt>
                <c:pt idx="39">
                  <c:v>539.03063820310103</c:v>
                </c:pt>
                <c:pt idx="40">
                  <c:v>530.48299268989024</c:v>
                </c:pt>
                <c:pt idx="41">
                  <c:v>523.31825250326676</c:v>
                </c:pt>
                <c:pt idx="42">
                  <c:v>517.33193686951006</c:v>
                </c:pt>
                <c:pt idx="43">
                  <c:v>512.34780338804433</c:v>
                </c:pt>
                <c:pt idx="44">
                  <c:v>508.2138297491062</c:v>
                </c:pt>
                <c:pt idx="45">
                  <c:v>504.79889831869724</c:v>
                </c:pt>
                <c:pt idx="46">
                  <c:v>501.99002892079085</c:v>
                </c:pt>
                <c:pt idx="47">
                  <c:v>499.69004041881908</c:v>
                </c:pt>
                <c:pt idx="48">
                  <c:v>497.8155497062084</c:v>
                </c:pt>
                <c:pt idx="49">
                  <c:v>496.29523887249235</c:v>
                </c:pt>
                <c:pt idx="50">
                  <c:v>495.06833868950736</c:v>
                </c:pt>
                <c:pt idx="51">
                  <c:v>494.08329000678344</c:v>
                </c:pt>
                <c:pt idx="52">
                  <c:v>493.29655485138807</c:v>
                </c:pt>
                <c:pt idx="53">
                  <c:v>492.67155658696743</c:v>
                </c:pt>
                <c:pt idx="54">
                  <c:v>492.17773391537662</c:v>
                </c:pt>
                <c:pt idx="55">
                  <c:v>491.78969725526997</c:v>
                </c:pt>
                <c:pt idx="56">
                  <c:v>491.48647850119045</c:v>
                </c:pt>
                <c:pt idx="57">
                  <c:v>491.25086669399781</c:v>
                </c:pt>
                <c:pt idx="58">
                  <c:v>491.0688230034026</c:v>
                </c:pt>
                <c:pt idx="59">
                  <c:v>490.92896886619775</c:v>
                </c:pt>
                <c:pt idx="60">
                  <c:v>490.82214131846445</c:v>
                </c:pt>
                <c:pt idx="61">
                  <c:v>490.74100963876953</c:v>
                </c:pt>
                <c:pt idx="62">
                  <c:v>490.67974747364661</c:v>
                </c:pt>
                <c:pt idx="63">
                  <c:v>490.63375470403645</c:v>
                </c:pt>
                <c:pt idx="64">
                  <c:v>490.59942346261619</c:v>
                </c:pt>
                <c:pt idx="65">
                  <c:v>490.57394293787223</c:v>
                </c:pt>
                <c:pt idx="66">
                  <c:v>490.55513789822629</c:v>
                </c:pt>
                <c:pt idx="67">
                  <c:v>490.541336226775</c:v>
                </c:pt>
                <c:pt idx="68">
                  <c:v>490.5312611578733</c:v>
                </c:pt>
                <c:pt idx="69">
                  <c:v>490.52394433315675</c:v>
                </c:pt>
                <c:pt idx="70">
                  <c:v>490.51865622964351</c:v>
                </c:pt>
                <c:pt idx="71">
                  <c:v>490.51485094137644</c:v>
                </c:pt>
                <c:pt idx="72">
                  <c:v>490.51212270660426</c:v>
                </c:pt>
                <c:pt idx="73">
                  <c:v>490.51017195578288</c:v>
                </c:pt>
                <c:pt idx="74">
                  <c:v>490.50877900565274</c:v>
                </c:pt>
                <c:pt idx="75">
                  <c:v>490.50778383799894</c:v>
                </c:pt>
                <c:pt idx="76">
                  <c:v>490.50707067726808</c:v>
                </c:pt>
                <c:pt idx="77">
                  <c:v>490.50655631962115</c:v>
                </c:pt>
                <c:pt idx="78">
                  <c:v>490.5061813691762</c:v>
                </c:pt>
                <c:pt idx="79">
                  <c:v>490.50590370788001</c:v>
                </c:pt>
                <c:pt idx="80">
                  <c:v>490.50569366698477</c:v>
                </c:pt>
                <c:pt idx="81">
                  <c:v>490.50553048396199</c:v>
                </c:pt>
                <c:pt idx="82">
                  <c:v>490.5053997224133</c:v>
                </c:pt>
                <c:pt idx="83">
                  <c:v>490.50529140748284</c:v>
                </c:pt>
                <c:pt idx="84">
                  <c:v>490.50519868853814</c:v>
                </c:pt>
                <c:pt idx="85">
                  <c:v>490.50511688725936</c:v>
                </c:pt>
                <c:pt idx="86">
                  <c:v>490.505042825163</c:v>
                </c:pt>
                <c:pt idx="87">
                  <c:v>490.50497435210445</c:v>
                </c:pt>
                <c:pt idx="88">
                  <c:v>490.50491001817329</c:v>
                </c:pt>
                <c:pt idx="89">
                  <c:v>490.50484884707993</c:v>
                </c:pt>
                <c:pt idx="90">
                  <c:v>490.50479018080944</c:v>
                </c:pt>
                <c:pt idx="91">
                  <c:v>490.50473357391587</c:v>
                </c:pt>
                <c:pt idx="92">
                  <c:v>490.50467872212982</c:v>
                </c:pt>
                <c:pt idx="93">
                  <c:v>490.50462541448906</c:v>
                </c:pt>
                <c:pt idx="94">
                  <c:v>490.50457350147332</c:v>
                </c:pt>
                <c:pt idx="95">
                  <c:v>490.50452287394063</c:v>
                </c:pt>
                <c:pt idx="96">
                  <c:v>490.50447344929933</c:v>
                </c:pt>
                <c:pt idx="97">
                  <c:v>490.50442516248484</c:v>
                </c:pt>
                <c:pt idx="98">
                  <c:v>490.50437796010743</c:v>
                </c:pt>
                <c:pt idx="99">
                  <c:v>490.50433179667431</c:v>
                </c:pt>
                <c:pt idx="100">
                  <c:v>490.5042866321599</c:v>
                </c:pt>
                <c:pt idx="101">
                  <c:v>490.50424243044392</c:v>
                </c:pt>
                <c:pt idx="102">
                  <c:v>490.50419915830508</c:v>
                </c:pt>
                <c:pt idx="103">
                  <c:v>490.5041567847731</c:v>
                </c:pt>
                <c:pt idx="104">
                  <c:v>490.50411528069981</c:v>
                </c:pt>
                <c:pt idx="105">
                  <c:v>490.50407461847584</c:v>
                </c:pt>
                <c:pt idx="106">
                  <c:v>490.50403477183448</c:v>
                </c:pt>
                <c:pt idx="107">
                  <c:v>490.50399571571006</c:v>
                </c:pt>
                <c:pt idx="108">
                  <c:v>490.5039574261358</c:v>
                </c:pt>
                <c:pt idx="109">
                  <c:v>490.50391988016014</c:v>
                </c:pt>
                <c:pt idx="110">
                  <c:v>490.50388305578099</c:v>
                </c:pt>
              </c:numCache>
            </c:numRef>
          </c:yVal>
          <c:smooth val="1"/>
          <c:extLst>
            <c:ext xmlns:c16="http://schemas.microsoft.com/office/drawing/2014/chart" uri="{C3380CC4-5D6E-409C-BE32-E72D297353CC}">
              <c16:uniqueId val="{00000000-D84C-4C40-B1BE-AFB96E1F5A32}"/>
            </c:ext>
          </c:extLst>
        </c:ser>
        <c:dLbls>
          <c:showLegendKey val="0"/>
          <c:showVal val="0"/>
          <c:showCatName val="0"/>
          <c:showSerName val="0"/>
          <c:showPercent val="0"/>
          <c:showBubbleSize val="0"/>
        </c:dLbls>
        <c:axId val="974010896"/>
        <c:axId val="974012536"/>
      </c:scatterChart>
      <c:valAx>
        <c:axId val="974010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012536"/>
        <c:crosses val="autoZero"/>
        <c:crossBetween val="midCat"/>
      </c:valAx>
      <c:valAx>
        <c:axId val="974012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Force [N]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401089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Parachute area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Parachute area</c:v>
          </c:tx>
          <c:spPr>
            <a:ln w="19050" cap="rnd">
              <a:solidFill>
                <a:schemeClr val="accent1"/>
              </a:solidFill>
              <a:round/>
            </a:ln>
            <a:effectLst/>
          </c:spPr>
          <c:marker>
            <c:symbol val="none"/>
          </c:marker>
          <c:xVal>
            <c:numRef>
              <c:f>'Parachute inflation'!$C$14:$C$124</c:f>
              <c:numCache>
                <c:formatCode>0.0000</c:formatCode>
                <c:ptCount val="111"/>
                <c:pt idx="0">
                  <c:v>0</c:v>
                </c:pt>
                <c:pt idx="1">
                  <c:v>2.5000000000000001E-3</c:v>
                </c:pt>
                <c:pt idx="2">
                  <c:v>5.0000000000000001E-3</c:v>
                </c:pt>
                <c:pt idx="3">
                  <c:v>7.4999999999999997E-3</c:v>
                </c:pt>
                <c:pt idx="4">
                  <c:v>0.01</c:v>
                </c:pt>
                <c:pt idx="5">
                  <c:v>1.2500000000000001E-2</c:v>
                </c:pt>
                <c:pt idx="6">
                  <c:v>1.5000000000000001E-2</c:v>
                </c:pt>
                <c:pt idx="7">
                  <c:v>1.7500000000000002E-2</c:v>
                </c:pt>
                <c:pt idx="8">
                  <c:v>0.02</c:v>
                </c:pt>
                <c:pt idx="9">
                  <c:v>2.2499999999999999E-2</c:v>
                </c:pt>
                <c:pt idx="10">
                  <c:v>2.4999999999999998E-2</c:v>
                </c:pt>
                <c:pt idx="11">
                  <c:v>2.7499999999999997E-2</c:v>
                </c:pt>
                <c:pt idx="12">
                  <c:v>2.9999999999999995E-2</c:v>
                </c:pt>
                <c:pt idx="13">
                  <c:v>3.2499999999999994E-2</c:v>
                </c:pt>
                <c:pt idx="14">
                  <c:v>3.4999999999999996E-2</c:v>
                </c:pt>
                <c:pt idx="15">
                  <c:v>3.7499999999999999E-2</c:v>
                </c:pt>
                <c:pt idx="16">
                  <c:v>0.04</c:v>
                </c:pt>
                <c:pt idx="17">
                  <c:v>4.2500000000000003E-2</c:v>
                </c:pt>
                <c:pt idx="18">
                  <c:v>4.5000000000000005E-2</c:v>
                </c:pt>
                <c:pt idx="19">
                  <c:v>4.7500000000000007E-2</c:v>
                </c:pt>
                <c:pt idx="20">
                  <c:v>5.000000000000001E-2</c:v>
                </c:pt>
                <c:pt idx="21">
                  <c:v>5.2500000000000012E-2</c:v>
                </c:pt>
                <c:pt idx="22">
                  <c:v>5.5000000000000014E-2</c:v>
                </c:pt>
                <c:pt idx="23">
                  <c:v>5.7500000000000016E-2</c:v>
                </c:pt>
                <c:pt idx="24">
                  <c:v>6.0000000000000019E-2</c:v>
                </c:pt>
                <c:pt idx="25">
                  <c:v>6.2500000000000014E-2</c:v>
                </c:pt>
                <c:pt idx="26">
                  <c:v>6.5000000000000016E-2</c:v>
                </c:pt>
                <c:pt idx="27">
                  <c:v>6.7500000000000018E-2</c:v>
                </c:pt>
                <c:pt idx="28">
                  <c:v>7.0000000000000021E-2</c:v>
                </c:pt>
                <c:pt idx="29">
                  <c:v>7.2500000000000023E-2</c:v>
                </c:pt>
                <c:pt idx="30">
                  <c:v>7.5000000000000025E-2</c:v>
                </c:pt>
                <c:pt idx="31">
                  <c:v>7.7500000000000027E-2</c:v>
                </c:pt>
                <c:pt idx="32">
                  <c:v>8.0000000000000029E-2</c:v>
                </c:pt>
                <c:pt idx="33">
                  <c:v>8.2500000000000032E-2</c:v>
                </c:pt>
                <c:pt idx="34">
                  <c:v>8.5000000000000034E-2</c:v>
                </c:pt>
                <c:pt idx="35">
                  <c:v>8.7500000000000036E-2</c:v>
                </c:pt>
                <c:pt idx="36">
                  <c:v>9.0000000000000038E-2</c:v>
                </c:pt>
                <c:pt idx="37">
                  <c:v>9.2500000000000041E-2</c:v>
                </c:pt>
                <c:pt idx="38">
                  <c:v>9.5000000000000043E-2</c:v>
                </c:pt>
                <c:pt idx="39">
                  <c:v>9.7500000000000045E-2</c:v>
                </c:pt>
                <c:pt idx="40">
                  <c:v>0.10000000000000005</c:v>
                </c:pt>
                <c:pt idx="41">
                  <c:v>0.10250000000000005</c:v>
                </c:pt>
                <c:pt idx="42">
                  <c:v>0.10500000000000005</c:v>
                </c:pt>
                <c:pt idx="43">
                  <c:v>0.10750000000000005</c:v>
                </c:pt>
                <c:pt idx="44">
                  <c:v>0.11000000000000006</c:v>
                </c:pt>
                <c:pt idx="45">
                  <c:v>0.11250000000000006</c:v>
                </c:pt>
                <c:pt idx="46">
                  <c:v>0.11500000000000006</c:v>
                </c:pt>
                <c:pt idx="47">
                  <c:v>0.11750000000000006</c:v>
                </c:pt>
                <c:pt idx="48">
                  <c:v>0.12000000000000006</c:v>
                </c:pt>
                <c:pt idx="49">
                  <c:v>0.12250000000000007</c:v>
                </c:pt>
                <c:pt idx="50">
                  <c:v>0.12500000000000006</c:v>
                </c:pt>
                <c:pt idx="51">
                  <c:v>0.12750000000000006</c:v>
                </c:pt>
                <c:pt idx="52">
                  <c:v>0.13000000000000006</c:v>
                </c:pt>
                <c:pt idx="53">
                  <c:v>0.13250000000000006</c:v>
                </c:pt>
                <c:pt idx="54">
                  <c:v>0.13500000000000006</c:v>
                </c:pt>
                <c:pt idx="55">
                  <c:v>0.13750000000000007</c:v>
                </c:pt>
                <c:pt idx="56">
                  <c:v>0.14000000000000007</c:v>
                </c:pt>
                <c:pt idx="57">
                  <c:v>0.14250000000000007</c:v>
                </c:pt>
                <c:pt idx="58">
                  <c:v>0.14500000000000007</c:v>
                </c:pt>
                <c:pt idx="59">
                  <c:v>0.14750000000000008</c:v>
                </c:pt>
                <c:pt idx="60">
                  <c:v>0.15000000000000008</c:v>
                </c:pt>
                <c:pt idx="61">
                  <c:v>0.15250000000000008</c:v>
                </c:pt>
                <c:pt idx="62">
                  <c:v>0.15500000000000008</c:v>
                </c:pt>
                <c:pt idx="63">
                  <c:v>0.15750000000000008</c:v>
                </c:pt>
                <c:pt idx="64">
                  <c:v>0.16000000000000009</c:v>
                </c:pt>
                <c:pt idx="65">
                  <c:v>0.16250000000000009</c:v>
                </c:pt>
                <c:pt idx="66">
                  <c:v>0.16500000000000009</c:v>
                </c:pt>
                <c:pt idx="67">
                  <c:v>0.16750000000000009</c:v>
                </c:pt>
                <c:pt idx="68">
                  <c:v>0.1700000000000001</c:v>
                </c:pt>
                <c:pt idx="69">
                  <c:v>0.1725000000000001</c:v>
                </c:pt>
                <c:pt idx="70">
                  <c:v>0.1750000000000001</c:v>
                </c:pt>
                <c:pt idx="71">
                  <c:v>0.1775000000000001</c:v>
                </c:pt>
                <c:pt idx="72">
                  <c:v>0.1800000000000001</c:v>
                </c:pt>
                <c:pt idx="73">
                  <c:v>0.18250000000000011</c:v>
                </c:pt>
                <c:pt idx="74">
                  <c:v>0.18500000000000011</c:v>
                </c:pt>
                <c:pt idx="75">
                  <c:v>0.18750000000000011</c:v>
                </c:pt>
                <c:pt idx="76">
                  <c:v>0.19000000000000011</c:v>
                </c:pt>
                <c:pt idx="77">
                  <c:v>0.19250000000000012</c:v>
                </c:pt>
                <c:pt idx="78">
                  <c:v>0.19500000000000012</c:v>
                </c:pt>
                <c:pt idx="79">
                  <c:v>0.19750000000000012</c:v>
                </c:pt>
                <c:pt idx="80">
                  <c:v>0.20000000000000012</c:v>
                </c:pt>
                <c:pt idx="81">
                  <c:v>0.20250000000000012</c:v>
                </c:pt>
                <c:pt idx="82">
                  <c:v>0.20500000000000013</c:v>
                </c:pt>
                <c:pt idx="83">
                  <c:v>0.20750000000000013</c:v>
                </c:pt>
                <c:pt idx="84">
                  <c:v>0.21000000000000013</c:v>
                </c:pt>
                <c:pt idx="85">
                  <c:v>0.21250000000000013</c:v>
                </c:pt>
                <c:pt idx="86">
                  <c:v>0.21500000000000014</c:v>
                </c:pt>
                <c:pt idx="87">
                  <c:v>0.21750000000000014</c:v>
                </c:pt>
                <c:pt idx="88">
                  <c:v>0.22000000000000014</c:v>
                </c:pt>
                <c:pt idx="89">
                  <c:v>0.22250000000000014</c:v>
                </c:pt>
                <c:pt idx="90">
                  <c:v>0.22500000000000014</c:v>
                </c:pt>
                <c:pt idx="91">
                  <c:v>0.22750000000000015</c:v>
                </c:pt>
                <c:pt idx="92">
                  <c:v>0.23000000000000015</c:v>
                </c:pt>
                <c:pt idx="93">
                  <c:v>0.23250000000000015</c:v>
                </c:pt>
                <c:pt idx="94">
                  <c:v>0.23500000000000015</c:v>
                </c:pt>
                <c:pt idx="95">
                  <c:v>0.23750000000000016</c:v>
                </c:pt>
                <c:pt idx="96">
                  <c:v>0.24000000000000016</c:v>
                </c:pt>
                <c:pt idx="97">
                  <c:v>0.24250000000000016</c:v>
                </c:pt>
                <c:pt idx="98">
                  <c:v>0.24500000000000016</c:v>
                </c:pt>
                <c:pt idx="99">
                  <c:v>0.24750000000000016</c:v>
                </c:pt>
                <c:pt idx="100">
                  <c:v>0.25000000000000017</c:v>
                </c:pt>
                <c:pt idx="101">
                  <c:v>0.25250000000000017</c:v>
                </c:pt>
                <c:pt idx="102">
                  <c:v>0.25500000000000017</c:v>
                </c:pt>
                <c:pt idx="103">
                  <c:v>0.25750000000000017</c:v>
                </c:pt>
                <c:pt idx="104">
                  <c:v>0.26000000000000018</c:v>
                </c:pt>
                <c:pt idx="105">
                  <c:v>0.26250000000000018</c:v>
                </c:pt>
                <c:pt idx="106">
                  <c:v>0.26500000000000018</c:v>
                </c:pt>
                <c:pt idx="107">
                  <c:v>0.26750000000000018</c:v>
                </c:pt>
                <c:pt idx="108">
                  <c:v>0.27000000000000018</c:v>
                </c:pt>
                <c:pt idx="109">
                  <c:v>0.27250000000000019</c:v>
                </c:pt>
                <c:pt idx="110">
                  <c:v>0.27500000000000019</c:v>
                </c:pt>
              </c:numCache>
            </c:numRef>
          </c:xVal>
          <c:yVal>
            <c:numRef>
              <c:f>'Parachute inflation'!$F$14:$F$124</c:f>
              <c:numCache>
                <c:formatCode>0.00</c:formatCode>
                <c:ptCount val="111"/>
                <c:pt idx="0">
                  <c:v>0</c:v>
                </c:pt>
                <c:pt idx="1">
                  <c:v>2.5</c:v>
                </c:pt>
                <c:pt idx="2">
                  <c:v>5</c:v>
                </c:pt>
                <c:pt idx="3">
                  <c:v>7.5</c:v>
                </c:pt>
                <c:pt idx="4">
                  <c:v>10</c:v>
                </c:pt>
                <c:pt idx="5">
                  <c:v>10</c:v>
                </c:pt>
                <c:pt idx="6">
                  <c:v>10</c:v>
                </c:pt>
                <c:pt idx="7">
                  <c:v>10</c:v>
                </c:pt>
                <c:pt idx="8">
                  <c:v>10</c:v>
                </c:pt>
                <c:pt idx="9">
                  <c:v>10</c:v>
                </c:pt>
                <c:pt idx="10">
                  <c:v>10</c:v>
                </c:pt>
                <c:pt idx="11">
                  <c:v>10</c:v>
                </c:pt>
                <c:pt idx="12">
                  <c:v>10</c:v>
                </c:pt>
                <c:pt idx="13">
                  <c:v>10</c:v>
                </c:pt>
                <c:pt idx="14">
                  <c:v>10</c:v>
                </c:pt>
                <c:pt idx="15">
                  <c:v>10</c:v>
                </c:pt>
                <c:pt idx="16">
                  <c:v>10</c:v>
                </c:pt>
                <c:pt idx="17">
                  <c:v>10</c:v>
                </c:pt>
                <c:pt idx="18">
                  <c:v>10</c:v>
                </c:pt>
                <c:pt idx="19">
                  <c:v>10</c:v>
                </c:pt>
                <c:pt idx="20">
                  <c:v>10</c:v>
                </c:pt>
                <c:pt idx="21">
                  <c:v>10</c:v>
                </c:pt>
                <c:pt idx="22">
                  <c:v>10</c:v>
                </c:pt>
                <c:pt idx="23">
                  <c:v>10</c:v>
                </c:pt>
                <c:pt idx="24">
                  <c:v>10</c:v>
                </c:pt>
                <c:pt idx="25">
                  <c:v>10</c:v>
                </c:pt>
                <c:pt idx="26">
                  <c:v>10</c:v>
                </c:pt>
                <c:pt idx="27">
                  <c:v>10</c:v>
                </c:pt>
                <c:pt idx="28">
                  <c:v>10</c:v>
                </c:pt>
                <c:pt idx="29">
                  <c:v>10</c:v>
                </c:pt>
                <c:pt idx="30">
                  <c:v>10</c:v>
                </c:pt>
                <c:pt idx="31">
                  <c:v>10</c:v>
                </c:pt>
                <c:pt idx="32">
                  <c:v>10</c:v>
                </c:pt>
                <c:pt idx="33">
                  <c:v>10</c:v>
                </c:pt>
                <c:pt idx="34">
                  <c:v>10</c:v>
                </c:pt>
                <c:pt idx="35">
                  <c:v>10</c:v>
                </c:pt>
                <c:pt idx="36">
                  <c:v>10</c:v>
                </c:pt>
                <c:pt idx="37">
                  <c:v>10</c:v>
                </c:pt>
                <c:pt idx="38">
                  <c:v>10</c:v>
                </c:pt>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78">
                  <c:v>10</c:v>
                </c:pt>
                <c:pt idx="79">
                  <c:v>10</c:v>
                </c:pt>
                <c:pt idx="80">
                  <c:v>10</c:v>
                </c:pt>
                <c:pt idx="81">
                  <c:v>10</c:v>
                </c:pt>
                <c:pt idx="82">
                  <c:v>10</c:v>
                </c:pt>
                <c:pt idx="83">
                  <c:v>10</c:v>
                </c:pt>
                <c:pt idx="84">
                  <c:v>10</c:v>
                </c:pt>
                <c:pt idx="85">
                  <c:v>10</c:v>
                </c:pt>
                <c:pt idx="86">
                  <c:v>10</c:v>
                </c:pt>
                <c:pt idx="87">
                  <c:v>10</c:v>
                </c:pt>
                <c:pt idx="88">
                  <c:v>10</c:v>
                </c:pt>
                <c:pt idx="89">
                  <c:v>10</c:v>
                </c:pt>
                <c:pt idx="90">
                  <c:v>10</c:v>
                </c:pt>
                <c:pt idx="91">
                  <c:v>10</c:v>
                </c:pt>
                <c:pt idx="92">
                  <c:v>10</c:v>
                </c:pt>
                <c:pt idx="93">
                  <c:v>10</c:v>
                </c:pt>
                <c:pt idx="94">
                  <c:v>10</c:v>
                </c:pt>
                <c:pt idx="95">
                  <c:v>10</c:v>
                </c:pt>
                <c:pt idx="96">
                  <c:v>10</c:v>
                </c:pt>
                <c:pt idx="97">
                  <c:v>10</c:v>
                </c:pt>
                <c:pt idx="98">
                  <c:v>10</c:v>
                </c:pt>
                <c:pt idx="99">
                  <c:v>10</c:v>
                </c:pt>
                <c:pt idx="100">
                  <c:v>10</c:v>
                </c:pt>
                <c:pt idx="101">
                  <c:v>10</c:v>
                </c:pt>
                <c:pt idx="102">
                  <c:v>10</c:v>
                </c:pt>
                <c:pt idx="103">
                  <c:v>10</c:v>
                </c:pt>
                <c:pt idx="104">
                  <c:v>10</c:v>
                </c:pt>
                <c:pt idx="105">
                  <c:v>10</c:v>
                </c:pt>
                <c:pt idx="106">
                  <c:v>10</c:v>
                </c:pt>
                <c:pt idx="107">
                  <c:v>10</c:v>
                </c:pt>
                <c:pt idx="108">
                  <c:v>10</c:v>
                </c:pt>
                <c:pt idx="109">
                  <c:v>10</c:v>
                </c:pt>
                <c:pt idx="110">
                  <c:v>10</c:v>
                </c:pt>
              </c:numCache>
            </c:numRef>
          </c:yVal>
          <c:smooth val="1"/>
          <c:extLst>
            <c:ext xmlns:c16="http://schemas.microsoft.com/office/drawing/2014/chart" uri="{C3380CC4-5D6E-409C-BE32-E72D297353CC}">
              <c16:uniqueId val="{00000000-E810-410A-A8A0-5363DE65DB9B}"/>
            </c:ext>
          </c:extLst>
        </c:ser>
        <c:dLbls>
          <c:showLegendKey val="0"/>
          <c:showVal val="0"/>
          <c:showCatName val="0"/>
          <c:showSerName val="0"/>
          <c:showPercent val="0"/>
          <c:showBubbleSize val="0"/>
        </c:dLbls>
        <c:axId val="1363866367"/>
        <c:axId val="1110072623"/>
      </c:scatterChart>
      <c:valAx>
        <c:axId val="136386636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10072623"/>
        <c:crosses val="autoZero"/>
        <c:crossBetween val="midCat"/>
      </c:valAx>
      <c:valAx>
        <c:axId val="111007262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Area</a:t>
                </a:r>
                <a:r>
                  <a:rPr lang="en-US" baseline="0"/>
                  <a:t> [m2]</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386636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Velocity over</a:t>
            </a:r>
            <a:r>
              <a:rPr lang="en-GB" baseline="0"/>
              <a:t> Altitude</a:t>
            </a:r>
            <a:endParaRPr lang="en-GB"/>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inflation'!$D$14:$D$124</c:f>
              <c:numCache>
                <c:formatCode>0.00</c:formatCode>
                <c:ptCount val="111"/>
                <c:pt idx="0">
                  <c:v>150</c:v>
                </c:pt>
                <c:pt idx="1">
                  <c:v>149.97086075854148</c:v>
                </c:pt>
                <c:pt idx="2">
                  <c:v>147.90089738176488</c:v>
                </c:pt>
                <c:pt idx="3">
                  <c:v>141.94794976973546</c:v>
                </c:pt>
                <c:pt idx="4">
                  <c:v>131.03935326905386</c:v>
                </c:pt>
                <c:pt idx="5">
                  <c:v>115.59624428672038</c:v>
                </c:pt>
                <c:pt idx="6">
                  <c:v>101.2071370195375</c:v>
                </c:pt>
                <c:pt idx="7">
                  <c:v>88.378615735996661</c:v>
                </c:pt>
                <c:pt idx="8">
                  <c:v>77.244873312319427</c:v>
                </c:pt>
                <c:pt idx="9">
                  <c:v>67.728329482343298</c:v>
                </c:pt>
                <c:pt idx="10">
                  <c:v>59.655816676473719</c:v>
                </c:pt>
                <c:pt idx="11">
                  <c:v>52.826982406445325</c:v>
                </c:pt>
                <c:pt idx="12">
                  <c:v>47.048664649220711</c:v>
                </c:pt>
                <c:pt idx="13">
                  <c:v>42.149199572656862</c:v>
                </c:pt>
                <c:pt idx="14">
                  <c:v>37.982271213981292</c:v>
                </c:pt>
                <c:pt idx="15">
                  <c:v>34.425906872215137</c:v>
                </c:pt>
                <c:pt idx="16">
                  <c:v>31.379575237931334</c:v>
                </c:pt>
                <c:pt idx="17">
                  <c:v>28.760825498428602</c:v>
                </c:pt>
                <c:pt idx="18">
                  <c:v>26.502102112880841</c:v>
                </c:pt>
                <c:pt idx="19">
                  <c:v>24.547969915381064</c:v>
                </c:pt>
                <c:pt idx="20">
                  <c:v>22.852797287076996</c:v>
                </c:pt>
                <c:pt idx="21">
                  <c:v>21.378865653540377</c:v>
                </c:pt>
                <c:pt idx="22">
                  <c:v>20.094845886835369</c:v>
                </c:pt>
                <c:pt idx="23">
                  <c:v>18.974578091055808</c:v>
                </c:pt>
                <c:pt idx="24">
                  <c:v>17.996096847785815</c:v>
                </c:pt>
                <c:pt idx="25">
                  <c:v>17.140852729472105</c:v>
                </c:pt>
                <c:pt idx="26">
                  <c:v>16.393089828188906</c:v>
                </c:pt>
                <c:pt idx="27">
                  <c:v>15.739347032040301</c:v>
                </c:pt>
                <c:pt idx="28">
                  <c:v>15.168057471420202</c:v>
                </c:pt>
                <c:pt idx="29">
                  <c:v>14.66922597207998</c:v>
                </c:pt>
                <c:pt idx="30">
                  <c:v>14.234168648352334</c:v>
                </c:pt>
                <c:pt idx="31">
                  <c:v>13.855302139834144</c:v>
                </c:pt>
                <c:pt idx="32">
                  <c:v>13.525972621404373</c:v>
                </c:pt>
                <c:pt idx="33">
                  <c:v>13.240316757975473</c:v>
                </c:pt>
                <c:pt idx="34">
                  <c:v>12.993148362197172</c:v>
                </c:pt>
                <c:pt idx="35">
                  <c:v>12.779865749818157</c:v>
                </c:pt>
                <c:pt idx="36">
                  <c:v>12.596375755709525</c:v>
                </c:pt>
                <c:pt idx="37">
                  <c:v>12.439031137546493</c:v>
                </c:pt>
                <c:pt idx="38">
                  <c:v>12.304578703004978</c:v>
                </c:pt>
                <c:pt idx="39">
                  <c:v>12.190115987498451</c:v>
                </c:pt>
                <c:pt idx="40">
                  <c:v>12.093054711092249</c:v>
                </c:pt>
                <c:pt idx="41">
                  <c:v>12.011089576077973</c:v>
                </c:pt>
                <c:pt idx="42">
                  <c:v>11.942171245821113</c:v>
                </c:pt>
                <c:pt idx="43">
                  <c:v>11.884482581551666</c:v>
                </c:pt>
                <c:pt idx="44">
                  <c:v>11.836417414097967</c:v>
                </c:pt>
                <c:pt idx="45">
                  <c:v>11.796561297162478</c:v>
                </c:pt>
                <c:pt idx="46">
                  <c:v>11.763673831029475</c:v>
                </c:pt>
                <c:pt idx="47">
                  <c:v>11.736672263065616</c:v>
                </c:pt>
                <c:pt idx="48">
                  <c:v>11.71461616606045</c:v>
                </c:pt>
                <c:pt idx="49">
                  <c:v>11.69669306928024</c:v>
                </c:pt>
                <c:pt idx="50">
                  <c:v>11.68220497209901</c:v>
                </c:pt>
                <c:pt idx="51">
                  <c:v>11.670555708440766</c:v>
                </c:pt>
                <c:pt idx="52">
                  <c:v>11.661239154423129</c:v>
                </c:pt>
                <c:pt idx="53">
                  <c:v>11.65382828406695</c:v>
                </c:pt>
                <c:pt idx="54">
                  <c:v>11.647965081282138</c:v>
                </c:pt>
                <c:pt idx="55">
                  <c:v>11.643351313014852</c:v>
                </c:pt>
                <c:pt idx="56">
                  <c:v>11.639740160700097</c:v>
                </c:pt>
                <c:pt idx="57">
                  <c:v>11.636928696971705</c:v>
                </c:pt>
                <c:pt idx="58">
                  <c:v>11.634751183559111</c:v>
                </c:pt>
                <c:pt idx="59">
                  <c:v>11.633073155699073</c:v>
                </c:pt>
                <c:pt idx="60">
                  <c:v>11.631786249100479</c:v>
                </c:pt>
                <c:pt idx="61">
                  <c:v>11.630803718079163</c:v>
                </c:pt>
                <c:pt idx="62">
                  <c:v>11.630056588198977</c:v>
                </c:pt>
                <c:pt idx="63">
                  <c:v>11.629490383656991</c:v>
                </c:pt>
                <c:pt idx="64">
                  <c:v>11.629062368604075</c:v>
                </c:pt>
                <c:pt idx="65">
                  <c:v>11.628739242350573</c:v>
                </c:pt>
                <c:pt idx="66">
                  <c:v>11.628495230655595</c:v>
                </c:pt>
                <c:pt idx="67">
                  <c:v>11.628310518696537</c:v>
                </c:pt>
                <c:pt idx="68">
                  <c:v>11.628169975525502</c:v>
                </c:pt>
                <c:pt idx="69">
                  <c:v>11.628062124530839</c:v>
                </c:pt>
                <c:pt idx="70">
                  <c:v>11.627978319364789</c:v>
                </c:pt>
                <c:pt idx="71">
                  <c:v>11.627912089749556</c:v>
                </c:pt>
                <c:pt idx="72">
                  <c:v>11.627858626360601</c:v>
                </c:pt>
                <c:pt idx="73">
                  <c:v>11.627814378481496</c:v>
                </c:pt>
                <c:pt idx="74">
                  <c:v>11.6277767422451</c:v>
                </c:pt>
                <c:pt idx="75">
                  <c:v>11.627743820973903</c:v>
                </c:pt>
                <c:pt idx="76">
                  <c:v>11.627714242389507</c:v>
                </c:pt>
                <c:pt idx="77">
                  <c:v>11.627687020282025</c:v>
                </c:pt>
                <c:pt idx="78">
                  <c:v>11.627661450635502</c:v>
                </c:pt>
                <c:pt idx="79">
                  <c:v>11.627637034227256</c:v>
                </c:pt>
                <c:pt idx="80">
                  <c:v>11.627613419395736</c:v>
                </c:pt>
                <c:pt idx="81">
                  <c:v>11.627590360044447</c:v>
                </c:pt>
                <c:pt idx="82">
                  <c:v>11.627567685060203</c:v>
                </c:pt>
                <c:pt idx="83">
                  <c:v>11.627545276212189</c:v>
                </c:pt>
                <c:pt idx="84">
                  <c:v>11.627523052300761</c:v>
                </c:pt>
                <c:pt idx="85">
                  <c:v>11.627500957874474</c:v>
                </c:pt>
                <c:pt idx="86">
                  <c:v>11.627478955259258</c:v>
                </c:pt>
                <c:pt idx="87">
                  <c:v>11.6274570189698</c:v>
                </c:pt>
                <c:pt idx="88">
                  <c:v>11.62743513182054</c:v>
                </c:pt>
                <c:pt idx="89">
                  <c:v>11.627413282239669</c:v>
                </c:pt>
                <c:pt idx="90">
                  <c:v>11.627391462427809</c:v>
                </c:pt>
                <c:pt idx="91">
                  <c:v>11.627369667105127</c:v>
                </c:pt>
                <c:pt idx="92">
                  <c:v>11.627347892665114</c:v>
                </c:pt>
                <c:pt idx="93">
                  <c:v>11.627326136607209</c:v>
                </c:pt>
                <c:pt idx="94">
                  <c:v>11.627304397159111</c:v>
                </c:pt>
                <c:pt idx="95">
                  <c:v>11.627282673027112</c:v>
                </c:pt>
                <c:pt idx="96">
                  <c:v>11.627260963232198</c:v>
                </c:pt>
                <c:pt idx="97">
                  <c:v>11.627239267003096</c:v>
                </c:pt>
                <c:pt idx="98">
                  <c:v>11.627217583706921</c:v>
                </c:pt>
                <c:pt idx="99">
                  <c:v>11.627195912804389</c:v>
                </c:pt>
                <c:pt idx="100">
                  <c:v>11.627174253821018</c:v>
                </c:pt>
                <c:pt idx="101">
                  <c:v>11.627152606328611</c:v>
                </c:pt>
                <c:pt idx="102">
                  <c:v>11.627130969933347</c:v>
                </c:pt>
                <c:pt idx="103">
                  <c:v>11.627109344268076</c:v>
                </c:pt>
                <c:pt idx="104">
                  <c:v>11.627087728987256</c:v>
                </c:pt>
                <c:pt idx="105">
                  <c:v>11.627066123763582</c:v>
                </c:pt>
                <c:pt idx="106">
                  <c:v>11.62704452828566</c:v>
                </c:pt>
                <c:pt idx="107">
                  <c:v>11.627022942256346</c:v>
                </c:pt>
                <c:pt idx="108">
                  <c:v>11.627001365391513</c:v>
                </c:pt>
                <c:pt idx="109">
                  <c:v>11.626979797419072</c:v>
                </c:pt>
                <c:pt idx="110">
                  <c:v>11.62695823807819</c:v>
                </c:pt>
              </c:numCache>
            </c:numRef>
          </c:xVal>
          <c:yVal>
            <c:numRef>
              <c:f>'Parachute inflation'!$E$14:$E$124</c:f>
              <c:numCache>
                <c:formatCode>0.00</c:formatCode>
                <c:ptCount val="111"/>
                <c:pt idx="0">
                  <c:v>2000</c:v>
                </c:pt>
                <c:pt idx="1">
                  <c:v>1999.625</c:v>
                </c:pt>
                <c:pt idx="2">
                  <c:v>1999.2500728481036</c:v>
                </c:pt>
                <c:pt idx="3">
                  <c:v>1998.8803206046491</c:v>
                </c:pt>
                <c:pt idx="4">
                  <c:v>1998.5254507302247</c:v>
                </c:pt>
                <c:pt idx="5">
                  <c:v>1998.197852347052</c:v>
                </c:pt>
                <c:pt idx="6">
                  <c:v>1997.9088617363352</c:v>
                </c:pt>
                <c:pt idx="7">
                  <c:v>1997.6558438937864</c:v>
                </c:pt>
                <c:pt idx="8">
                  <c:v>1997.4348973544463</c:v>
                </c:pt>
                <c:pt idx="9">
                  <c:v>1997.2417851711655</c:v>
                </c:pt>
                <c:pt idx="10">
                  <c:v>1997.0724643474596</c:v>
                </c:pt>
                <c:pt idx="11">
                  <c:v>1996.9233248057683</c:v>
                </c:pt>
                <c:pt idx="12">
                  <c:v>1996.7912573497522</c:v>
                </c:pt>
                <c:pt idx="13">
                  <c:v>1996.673635688129</c:v>
                </c:pt>
                <c:pt idx="14">
                  <c:v>1996.5682626891974</c:v>
                </c:pt>
                <c:pt idx="15">
                  <c:v>1996.4733070111624</c:v>
                </c:pt>
                <c:pt idx="16">
                  <c:v>1996.387242243982</c:v>
                </c:pt>
                <c:pt idx="17">
                  <c:v>1996.3087933058871</c:v>
                </c:pt>
                <c:pt idx="18">
                  <c:v>1996.2368912421409</c:v>
                </c:pt>
                <c:pt idx="19">
                  <c:v>1996.1706359868588</c:v>
                </c:pt>
                <c:pt idx="20">
                  <c:v>1996.1092660620702</c:v>
                </c:pt>
                <c:pt idx="21">
                  <c:v>1996.0521340688526</c:v>
                </c:pt>
                <c:pt idx="22">
                  <c:v>1995.9986869047189</c:v>
                </c:pt>
                <c:pt idx="23">
                  <c:v>1995.9484497900019</c:v>
                </c:pt>
                <c:pt idx="24">
                  <c:v>1995.9010133447741</c:v>
                </c:pt>
                <c:pt idx="25">
                  <c:v>1995.8560231026547</c:v>
                </c:pt>
                <c:pt idx="26">
                  <c:v>1995.8131709708309</c:v>
                </c:pt>
                <c:pt idx="27">
                  <c:v>1995.7721882462604</c:v>
                </c:pt>
                <c:pt idx="28">
                  <c:v>1995.7328398786804</c:v>
                </c:pt>
                <c:pt idx="29">
                  <c:v>1995.6949197350018</c:v>
                </c:pt>
                <c:pt idx="30">
                  <c:v>1995.6582466700715</c:v>
                </c:pt>
                <c:pt idx="31">
                  <c:v>1995.6226612484506</c:v>
                </c:pt>
                <c:pt idx="32">
                  <c:v>1995.588022993101</c:v>
                </c:pt>
                <c:pt idx="33">
                  <c:v>1995.5542080615476</c:v>
                </c:pt>
                <c:pt idx="34">
                  <c:v>1995.5211072696527</c:v>
                </c:pt>
                <c:pt idx="35">
                  <c:v>1995.4886243987471</c:v>
                </c:pt>
                <c:pt idx="36">
                  <c:v>1995.4566747343727</c:v>
                </c:pt>
                <c:pt idx="37">
                  <c:v>1995.4251837949835</c:v>
                </c:pt>
                <c:pt idx="38">
                  <c:v>1995.3940862171396</c:v>
                </c:pt>
                <c:pt idx="39">
                  <c:v>1995.3633247703822</c:v>
                </c:pt>
                <c:pt idx="40">
                  <c:v>1995.3328494804134</c:v>
                </c:pt>
                <c:pt idx="41">
                  <c:v>1995.3026168436356</c:v>
                </c:pt>
                <c:pt idx="42">
                  <c:v>1995.2725891196953</c:v>
                </c:pt>
                <c:pt idx="43">
                  <c:v>1995.2427336915807</c:v>
                </c:pt>
                <c:pt idx="44">
                  <c:v>1995.2130224851269</c:v>
                </c:pt>
                <c:pt idx="45">
                  <c:v>1995.1834314415917</c:v>
                </c:pt>
                <c:pt idx="46">
                  <c:v>1995.1539400383488</c:v>
                </c:pt>
                <c:pt idx="47">
                  <c:v>1995.1245308537711</c:v>
                </c:pt>
                <c:pt idx="48">
                  <c:v>1995.0951891731136</c:v>
                </c:pt>
                <c:pt idx="49">
                  <c:v>1995.0659026326985</c:v>
                </c:pt>
                <c:pt idx="50">
                  <c:v>1995.0366609000253</c:v>
                </c:pt>
                <c:pt idx="51">
                  <c:v>1995.007455387595</c:v>
                </c:pt>
                <c:pt idx="52">
                  <c:v>1994.978278998324</c:v>
                </c:pt>
                <c:pt idx="53">
                  <c:v>1994.9491259004378</c:v>
                </c:pt>
                <c:pt idx="54">
                  <c:v>1994.9199913297277</c:v>
                </c:pt>
                <c:pt idx="55">
                  <c:v>1994.8908714170245</c:v>
                </c:pt>
                <c:pt idx="56">
                  <c:v>1994.8617630387421</c:v>
                </c:pt>
                <c:pt idx="57">
                  <c:v>1994.8326636883403</c:v>
                </c:pt>
                <c:pt idx="58">
                  <c:v>1994.8035713665979</c:v>
                </c:pt>
                <c:pt idx="59">
                  <c:v>1994.774484488639</c:v>
                </c:pt>
                <c:pt idx="60">
                  <c:v>1994.7454018057497</c:v>
                </c:pt>
                <c:pt idx="61">
                  <c:v>1994.7163223401269</c:v>
                </c:pt>
                <c:pt idx="62">
                  <c:v>1994.6872453308317</c:v>
                </c:pt>
                <c:pt idx="63">
                  <c:v>1994.6581701893613</c:v>
                </c:pt>
                <c:pt idx="64">
                  <c:v>1994.6290964634022</c:v>
                </c:pt>
                <c:pt idx="65">
                  <c:v>1994.6000238074807</c:v>
                </c:pt>
                <c:pt idx="66">
                  <c:v>1994.570951959375</c:v>
                </c:pt>
                <c:pt idx="67">
                  <c:v>1994.5418807212984</c:v>
                </c:pt>
                <c:pt idx="68">
                  <c:v>1994.5128099450017</c:v>
                </c:pt>
                <c:pt idx="69">
                  <c:v>1994.483739520063</c:v>
                </c:pt>
                <c:pt idx="70">
                  <c:v>1994.4546693647517</c:v>
                </c:pt>
                <c:pt idx="71">
                  <c:v>1994.4255994189532</c:v>
                </c:pt>
                <c:pt idx="72">
                  <c:v>1994.3965296387289</c:v>
                </c:pt>
                <c:pt idx="73">
                  <c:v>1994.367459992163</c:v>
                </c:pt>
                <c:pt idx="74">
                  <c:v>1994.3383904562168</c:v>
                </c:pt>
                <c:pt idx="75">
                  <c:v>1994.3093210143611</c:v>
                </c:pt>
                <c:pt idx="76">
                  <c:v>1994.2802516548086</c:v>
                </c:pt>
                <c:pt idx="77">
                  <c:v>1994.2511823692025</c:v>
                </c:pt>
                <c:pt idx="78">
                  <c:v>1994.2221131516519</c:v>
                </c:pt>
                <c:pt idx="79">
                  <c:v>1994.1930439980254</c:v>
                </c:pt>
                <c:pt idx="80">
                  <c:v>1994.1639749054398</c:v>
                </c:pt>
                <c:pt idx="81">
                  <c:v>1994.1349058718913</c:v>
                </c:pt>
                <c:pt idx="82">
                  <c:v>1994.1058368959912</c:v>
                </c:pt>
                <c:pt idx="83">
                  <c:v>1994.0767679767785</c:v>
                </c:pt>
                <c:pt idx="84">
                  <c:v>1994.0476991135879</c:v>
                </c:pt>
                <c:pt idx="85">
                  <c:v>1994.0186303059572</c:v>
                </c:pt>
                <c:pt idx="86">
                  <c:v>1993.9895615535625</c:v>
                </c:pt>
                <c:pt idx="87">
                  <c:v>1993.9604928561744</c:v>
                </c:pt>
                <c:pt idx="88">
                  <c:v>1993.931424213627</c:v>
                </c:pt>
                <c:pt idx="89">
                  <c:v>1993.9023556257976</c:v>
                </c:pt>
                <c:pt idx="90">
                  <c:v>1993.8732870925919</c:v>
                </c:pt>
                <c:pt idx="91">
                  <c:v>1993.8442186139359</c:v>
                </c:pt>
                <c:pt idx="92">
                  <c:v>1993.8151501897682</c:v>
                </c:pt>
                <c:pt idx="93">
                  <c:v>1993.7860818200365</c:v>
                </c:pt>
                <c:pt idx="94">
                  <c:v>1993.7570135046951</c:v>
                </c:pt>
                <c:pt idx="95">
                  <c:v>1993.7279452437022</c:v>
                </c:pt>
                <c:pt idx="96">
                  <c:v>1993.6988770370197</c:v>
                </c:pt>
                <c:pt idx="97">
                  <c:v>1993.6698088846115</c:v>
                </c:pt>
                <c:pt idx="98">
                  <c:v>1993.640740786444</c:v>
                </c:pt>
                <c:pt idx="99">
                  <c:v>1993.6116727424846</c:v>
                </c:pt>
                <c:pt idx="100">
                  <c:v>1993.5826047527025</c:v>
                </c:pt>
                <c:pt idx="101">
                  <c:v>1993.5535368170679</c:v>
                </c:pt>
                <c:pt idx="102">
                  <c:v>1993.524468935552</c:v>
                </c:pt>
                <c:pt idx="103">
                  <c:v>1993.4954011081272</c:v>
                </c:pt>
                <c:pt idx="104">
                  <c:v>1993.4663333347667</c:v>
                </c:pt>
                <c:pt idx="105">
                  <c:v>1993.4372656154442</c:v>
                </c:pt>
                <c:pt idx="106">
                  <c:v>1993.4081979501348</c:v>
                </c:pt>
                <c:pt idx="107">
                  <c:v>1993.3791303388141</c:v>
                </c:pt>
                <c:pt idx="108">
                  <c:v>1993.3500627814585</c:v>
                </c:pt>
                <c:pt idx="109">
                  <c:v>1993.3209952780451</c:v>
                </c:pt>
                <c:pt idx="110">
                  <c:v>1993.2919278285515</c:v>
                </c:pt>
              </c:numCache>
            </c:numRef>
          </c:yVal>
          <c:smooth val="1"/>
          <c:extLst>
            <c:ext xmlns:c16="http://schemas.microsoft.com/office/drawing/2014/chart" uri="{C3380CC4-5D6E-409C-BE32-E72D297353CC}">
              <c16:uniqueId val="{00000000-4105-4B56-B3E8-EB26EE7FBA87}"/>
            </c:ext>
          </c:extLst>
        </c:ser>
        <c:dLbls>
          <c:showLegendKey val="0"/>
          <c:showVal val="0"/>
          <c:showCatName val="0"/>
          <c:showSerName val="0"/>
          <c:showPercent val="0"/>
          <c:showBubbleSize val="0"/>
        </c:dLbls>
        <c:axId val="849085320"/>
        <c:axId val="849086304"/>
      </c:scatterChart>
      <c:valAx>
        <c:axId val="84908532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Velocity [m/s]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086304"/>
        <c:crosses val="autoZero"/>
        <c:crossBetween val="midCat"/>
      </c:valAx>
      <c:valAx>
        <c:axId val="8490863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Altitude [m]</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908532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Parachute area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 reefed'!$C$15:$C$125</c:f>
              <c:numCache>
                <c:formatCode>0.00</c:formatCode>
                <c:ptCount val="11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pt idx="101">
                  <c:v>1.0100000000000007</c:v>
                </c:pt>
                <c:pt idx="102">
                  <c:v>1.0200000000000007</c:v>
                </c:pt>
                <c:pt idx="103">
                  <c:v>1.0300000000000007</c:v>
                </c:pt>
                <c:pt idx="104">
                  <c:v>1.0400000000000007</c:v>
                </c:pt>
                <c:pt idx="105">
                  <c:v>1.0500000000000007</c:v>
                </c:pt>
                <c:pt idx="106">
                  <c:v>1.0600000000000007</c:v>
                </c:pt>
                <c:pt idx="107">
                  <c:v>1.0700000000000007</c:v>
                </c:pt>
                <c:pt idx="108">
                  <c:v>1.0800000000000007</c:v>
                </c:pt>
                <c:pt idx="109">
                  <c:v>1.0900000000000007</c:v>
                </c:pt>
                <c:pt idx="110">
                  <c:v>1.1000000000000008</c:v>
                </c:pt>
              </c:numCache>
            </c:numRef>
          </c:xVal>
          <c:yVal>
            <c:numRef>
              <c:f>'Parachute inflation, reefed'!$H$15:$H$125</c:f>
              <c:numCache>
                <c:formatCode>0.00</c:formatCode>
                <c:ptCount val="111"/>
                <c:pt idx="0">
                  <c:v>0</c:v>
                </c:pt>
                <c:pt idx="1">
                  <c:v>0.3</c:v>
                </c:pt>
                <c:pt idx="2">
                  <c:v>0.6</c:v>
                </c:pt>
                <c:pt idx="3">
                  <c:v>0.89999999999999991</c:v>
                </c:pt>
                <c:pt idx="4">
                  <c:v>1.2</c:v>
                </c:pt>
                <c:pt idx="5">
                  <c:v>1.5</c:v>
                </c:pt>
                <c:pt idx="6">
                  <c:v>1.5</c:v>
                </c:pt>
                <c:pt idx="7">
                  <c:v>1.5</c:v>
                </c:pt>
                <c:pt idx="8">
                  <c:v>1.5</c:v>
                </c:pt>
                <c:pt idx="9">
                  <c:v>1.5</c:v>
                </c:pt>
                <c:pt idx="10">
                  <c:v>1.5</c:v>
                </c:pt>
                <c:pt idx="11">
                  <c:v>1.5</c:v>
                </c:pt>
                <c:pt idx="12">
                  <c:v>1.5</c:v>
                </c:pt>
                <c:pt idx="13">
                  <c:v>1.5</c:v>
                </c:pt>
                <c:pt idx="14">
                  <c:v>1.5</c:v>
                </c:pt>
                <c:pt idx="15">
                  <c:v>1.5</c:v>
                </c:pt>
                <c:pt idx="16">
                  <c:v>1.5</c:v>
                </c:pt>
                <c:pt idx="17">
                  <c:v>1.5</c:v>
                </c:pt>
                <c:pt idx="18">
                  <c:v>1.5</c:v>
                </c:pt>
                <c:pt idx="19">
                  <c:v>1.5</c:v>
                </c:pt>
                <c:pt idx="20">
                  <c:v>1.5</c:v>
                </c:pt>
                <c:pt idx="21">
                  <c:v>1.5</c:v>
                </c:pt>
                <c:pt idx="22">
                  <c:v>1.5</c:v>
                </c:pt>
                <c:pt idx="23">
                  <c:v>1.5</c:v>
                </c:pt>
                <c:pt idx="24">
                  <c:v>1.5</c:v>
                </c:pt>
                <c:pt idx="25">
                  <c:v>1.5</c:v>
                </c:pt>
                <c:pt idx="26">
                  <c:v>1.5</c:v>
                </c:pt>
                <c:pt idx="27">
                  <c:v>1.5</c:v>
                </c:pt>
                <c:pt idx="28">
                  <c:v>1.5</c:v>
                </c:pt>
                <c:pt idx="29">
                  <c:v>1.5</c:v>
                </c:pt>
                <c:pt idx="30">
                  <c:v>1.5</c:v>
                </c:pt>
                <c:pt idx="31">
                  <c:v>1.5</c:v>
                </c:pt>
                <c:pt idx="32">
                  <c:v>1.5</c:v>
                </c:pt>
                <c:pt idx="33">
                  <c:v>1.5</c:v>
                </c:pt>
                <c:pt idx="34">
                  <c:v>1.5</c:v>
                </c:pt>
                <c:pt idx="35">
                  <c:v>1.5</c:v>
                </c:pt>
                <c:pt idx="36">
                  <c:v>1.5</c:v>
                </c:pt>
                <c:pt idx="37">
                  <c:v>1.5</c:v>
                </c:pt>
                <c:pt idx="38">
                  <c:v>1.5</c:v>
                </c:pt>
                <c:pt idx="39">
                  <c:v>1.5</c:v>
                </c:pt>
                <c:pt idx="40">
                  <c:v>1.5</c:v>
                </c:pt>
                <c:pt idx="41">
                  <c:v>1.5</c:v>
                </c:pt>
                <c:pt idx="42">
                  <c:v>1.5</c:v>
                </c:pt>
                <c:pt idx="43">
                  <c:v>1.5</c:v>
                </c:pt>
                <c:pt idx="44">
                  <c:v>1.5</c:v>
                </c:pt>
                <c:pt idx="45">
                  <c:v>1.5</c:v>
                </c:pt>
                <c:pt idx="46">
                  <c:v>1.5</c:v>
                </c:pt>
                <c:pt idx="47">
                  <c:v>1.5</c:v>
                </c:pt>
                <c:pt idx="48">
                  <c:v>1.5</c:v>
                </c:pt>
                <c:pt idx="49">
                  <c:v>1.5</c:v>
                </c:pt>
                <c:pt idx="50">
                  <c:v>1.5</c:v>
                </c:pt>
                <c:pt idx="51">
                  <c:v>1.5</c:v>
                </c:pt>
                <c:pt idx="52">
                  <c:v>1.5</c:v>
                </c:pt>
                <c:pt idx="53">
                  <c:v>1.5</c:v>
                </c:pt>
                <c:pt idx="54">
                  <c:v>1.5</c:v>
                </c:pt>
                <c:pt idx="55">
                  <c:v>1.8</c:v>
                </c:pt>
                <c:pt idx="56">
                  <c:v>2.1</c:v>
                </c:pt>
                <c:pt idx="57">
                  <c:v>2.4</c:v>
                </c:pt>
                <c:pt idx="58">
                  <c:v>2.6999999999999997</c:v>
                </c:pt>
                <c:pt idx="59">
                  <c:v>2.9999999999999996</c:v>
                </c:pt>
                <c:pt idx="60">
                  <c:v>3.2999999999999994</c:v>
                </c:pt>
                <c:pt idx="61">
                  <c:v>3.5999999999999992</c:v>
                </c:pt>
                <c:pt idx="62">
                  <c:v>3.899999999999999</c:v>
                </c:pt>
                <c:pt idx="63">
                  <c:v>4.1999999999999993</c:v>
                </c:pt>
                <c:pt idx="64">
                  <c:v>4.4999999999999991</c:v>
                </c:pt>
                <c:pt idx="65">
                  <c:v>4.7999999999999989</c:v>
                </c:pt>
                <c:pt idx="66">
                  <c:v>5.0999999999999988</c:v>
                </c:pt>
                <c:pt idx="67">
                  <c:v>5.3999999999999986</c:v>
                </c:pt>
                <c:pt idx="68">
                  <c:v>5.6999999999999984</c:v>
                </c:pt>
                <c:pt idx="69">
                  <c:v>5.9999999999999982</c:v>
                </c:pt>
                <c:pt idx="70">
                  <c:v>6.299999999999998</c:v>
                </c:pt>
                <c:pt idx="71">
                  <c:v>6.5999999999999979</c:v>
                </c:pt>
                <c:pt idx="72">
                  <c:v>6.8999999999999977</c:v>
                </c:pt>
                <c:pt idx="73">
                  <c:v>7.1999999999999975</c:v>
                </c:pt>
                <c:pt idx="74">
                  <c:v>7.4999999999999973</c:v>
                </c:pt>
                <c:pt idx="75">
                  <c:v>7.7999999999999972</c:v>
                </c:pt>
                <c:pt idx="76">
                  <c:v>8.0999999999999979</c:v>
                </c:pt>
                <c:pt idx="77">
                  <c:v>8.3999999999999986</c:v>
                </c:pt>
                <c:pt idx="78">
                  <c:v>8.6999999999999993</c:v>
                </c:pt>
                <c:pt idx="79">
                  <c:v>9</c:v>
                </c:pt>
                <c:pt idx="80">
                  <c:v>9.3000000000000007</c:v>
                </c:pt>
                <c:pt idx="81">
                  <c:v>9.6000000000000014</c:v>
                </c:pt>
                <c:pt idx="82">
                  <c:v>9.9000000000000021</c:v>
                </c:pt>
                <c:pt idx="83">
                  <c:v>10.200000000000003</c:v>
                </c:pt>
                <c:pt idx="84">
                  <c:v>10.500000000000004</c:v>
                </c:pt>
                <c:pt idx="85">
                  <c:v>10.800000000000004</c:v>
                </c:pt>
                <c:pt idx="86">
                  <c:v>11.100000000000005</c:v>
                </c:pt>
                <c:pt idx="87">
                  <c:v>11.400000000000006</c:v>
                </c:pt>
                <c:pt idx="88">
                  <c:v>11.700000000000006</c:v>
                </c:pt>
                <c:pt idx="89">
                  <c:v>12.000000000000007</c:v>
                </c:pt>
                <c:pt idx="90">
                  <c:v>12.300000000000008</c:v>
                </c:pt>
                <c:pt idx="91">
                  <c:v>12.600000000000009</c:v>
                </c:pt>
                <c:pt idx="92">
                  <c:v>12.900000000000009</c:v>
                </c:pt>
                <c:pt idx="93">
                  <c:v>13.20000000000001</c:v>
                </c:pt>
                <c:pt idx="94">
                  <c:v>13.500000000000011</c:v>
                </c:pt>
                <c:pt idx="95">
                  <c:v>13.800000000000011</c:v>
                </c:pt>
                <c:pt idx="96">
                  <c:v>14.100000000000012</c:v>
                </c:pt>
                <c:pt idx="97">
                  <c:v>14.400000000000013</c:v>
                </c:pt>
                <c:pt idx="98">
                  <c:v>14.700000000000014</c:v>
                </c:pt>
                <c:pt idx="99">
                  <c:v>15.000000000000014</c:v>
                </c:pt>
                <c:pt idx="100">
                  <c:v>15</c:v>
                </c:pt>
                <c:pt idx="101">
                  <c:v>15</c:v>
                </c:pt>
                <c:pt idx="102">
                  <c:v>15</c:v>
                </c:pt>
                <c:pt idx="103">
                  <c:v>15</c:v>
                </c:pt>
                <c:pt idx="104">
                  <c:v>15</c:v>
                </c:pt>
                <c:pt idx="105">
                  <c:v>15</c:v>
                </c:pt>
                <c:pt idx="106">
                  <c:v>15</c:v>
                </c:pt>
                <c:pt idx="107">
                  <c:v>15</c:v>
                </c:pt>
                <c:pt idx="108">
                  <c:v>15</c:v>
                </c:pt>
                <c:pt idx="109">
                  <c:v>15</c:v>
                </c:pt>
                <c:pt idx="110">
                  <c:v>15</c:v>
                </c:pt>
              </c:numCache>
            </c:numRef>
          </c:yVal>
          <c:smooth val="1"/>
          <c:extLst>
            <c:ext xmlns:c16="http://schemas.microsoft.com/office/drawing/2014/chart" uri="{C3380CC4-5D6E-409C-BE32-E72D297353CC}">
              <c16:uniqueId val="{00000000-5256-4596-B681-9FC95712F109}"/>
            </c:ext>
          </c:extLst>
        </c:ser>
        <c:dLbls>
          <c:showLegendKey val="0"/>
          <c:showVal val="0"/>
          <c:showCatName val="0"/>
          <c:showSerName val="0"/>
          <c:showPercent val="0"/>
          <c:showBubbleSize val="0"/>
        </c:dLbls>
        <c:axId val="1353320735"/>
        <c:axId val="1102326767"/>
      </c:scatterChart>
      <c:valAx>
        <c:axId val="1353320735"/>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2326767"/>
        <c:crosses val="autoZero"/>
        <c:crossBetween val="midCat"/>
      </c:valAx>
      <c:valAx>
        <c:axId val="11023267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Parachute Area [m2]</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20735"/>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Velocity over time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spPr>
            <a:ln w="19050" cap="rnd">
              <a:solidFill>
                <a:schemeClr val="accent1"/>
              </a:solidFill>
              <a:round/>
            </a:ln>
            <a:effectLst/>
          </c:spPr>
          <c:marker>
            <c:symbol val="none"/>
          </c:marker>
          <c:xVal>
            <c:numRef>
              <c:f>'Parachute inflation, reefed'!$C$15:$C$125</c:f>
              <c:numCache>
                <c:formatCode>0.00</c:formatCode>
                <c:ptCount val="111"/>
                <c:pt idx="0">
                  <c:v>0</c:v>
                </c:pt>
                <c:pt idx="1">
                  <c:v>0.01</c:v>
                </c:pt>
                <c:pt idx="2">
                  <c:v>0.02</c:v>
                </c:pt>
                <c:pt idx="3">
                  <c:v>0.03</c:v>
                </c:pt>
                <c:pt idx="4">
                  <c:v>0.04</c:v>
                </c:pt>
                <c:pt idx="5">
                  <c:v>0.05</c:v>
                </c:pt>
                <c:pt idx="6">
                  <c:v>6.0000000000000005E-2</c:v>
                </c:pt>
                <c:pt idx="7">
                  <c:v>7.0000000000000007E-2</c:v>
                </c:pt>
                <c:pt idx="8">
                  <c:v>0.08</c:v>
                </c:pt>
                <c:pt idx="9">
                  <c:v>0.09</c:v>
                </c:pt>
                <c:pt idx="10">
                  <c:v>9.9999999999999992E-2</c:v>
                </c:pt>
                <c:pt idx="11">
                  <c:v>0.10999999999999999</c:v>
                </c:pt>
                <c:pt idx="12">
                  <c:v>0.11999999999999998</c:v>
                </c:pt>
                <c:pt idx="13">
                  <c:v>0.12999999999999998</c:v>
                </c:pt>
                <c:pt idx="14">
                  <c:v>0.13999999999999999</c:v>
                </c:pt>
                <c:pt idx="15">
                  <c:v>0.15</c:v>
                </c:pt>
                <c:pt idx="16">
                  <c:v>0.16</c:v>
                </c:pt>
                <c:pt idx="17">
                  <c:v>0.17</c:v>
                </c:pt>
                <c:pt idx="18">
                  <c:v>0.18000000000000002</c:v>
                </c:pt>
                <c:pt idx="19">
                  <c:v>0.19000000000000003</c:v>
                </c:pt>
                <c:pt idx="20">
                  <c:v>0.20000000000000004</c:v>
                </c:pt>
                <c:pt idx="21">
                  <c:v>0.21000000000000005</c:v>
                </c:pt>
                <c:pt idx="22">
                  <c:v>0.22000000000000006</c:v>
                </c:pt>
                <c:pt idx="23">
                  <c:v>0.23000000000000007</c:v>
                </c:pt>
                <c:pt idx="24">
                  <c:v>0.24000000000000007</c:v>
                </c:pt>
                <c:pt idx="25">
                  <c:v>0.25000000000000006</c:v>
                </c:pt>
                <c:pt idx="26">
                  <c:v>0.26000000000000006</c:v>
                </c:pt>
                <c:pt idx="27">
                  <c:v>0.27000000000000007</c:v>
                </c:pt>
                <c:pt idx="28">
                  <c:v>0.28000000000000008</c:v>
                </c:pt>
                <c:pt idx="29">
                  <c:v>0.29000000000000009</c:v>
                </c:pt>
                <c:pt idx="30">
                  <c:v>0.3000000000000001</c:v>
                </c:pt>
                <c:pt idx="31">
                  <c:v>0.31000000000000011</c:v>
                </c:pt>
                <c:pt idx="32">
                  <c:v>0.32000000000000012</c:v>
                </c:pt>
                <c:pt idx="33">
                  <c:v>0.33000000000000013</c:v>
                </c:pt>
                <c:pt idx="34">
                  <c:v>0.34000000000000014</c:v>
                </c:pt>
                <c:pt idx="35">
                  <c:v>0.35000000000000014</c:v>
                </c:pt>
                <c:pt idx="36">
                  <c:v>0.36000000000000015</c:v>
                </c:pt>
                <c:pt idx="37">
                  <c:v>0.37000000000000016</c:v>
                </c:pt>
                <c:pt idx="38">
                  <c:v>0.38000000000000017</c:v>
                </c:pt>
                <c:pt idx="39">
                  <c:v>0.39000000000000018</c:v>
                </c:pt>
                <c:pt idx="40">
                  <c:v>0.40000000000000019</c:v>
                </c:pt>
                <c:pt idx="41">
                  <c:v>0.4100000000000002</c:v>
                </c:pt>
                <c:pt idx="42">
                  <c:v>0.42000000000000021</c:v>
                </c:pt>
                <c:pt idx="43">
                  <c:v>0.43000000000000022</c:v>
                </c:pt>
                <c:pt idx="44">
                  <c:v>0.44000000000000022</c:v>
                </c:pt>
                <c:pt idx="45">
                  <c:v>0.45000000000000023</c:v>
                </c:pt>
                <c:pt idx="46">
                  <c:v>0.46000000000000024</c:v>
                </c:pt>
                <c:pt idx="47">
                  <c:v>0.47000000000000025</c:v>
                </c:pt>
                <c:pt idx="48">
                  <c:v>0.48000000000000026</c:v>
                </c:pt>
                <c:pt idx="49">
                  <c:v>0.49000000000000027</c:v>
                </c:pt>
                <c:pt idx="50">
                  <c:v>0.50000000000000022</c:v>
                </c:pt>
                <c:pt idx="51">
                  <c:v>0.51000000000000023</c:v>
                </c:pt>
                <c:pt idx="52">
                  <c:v>0.52000000000000024</c:v>
                </c:pt>
                <c:pt idx="53">
                  <c:v>0.53000000000000025</c:v>
                </c:pt>
                <c:pt idx="54">
                  <c:v>0.54000000000000026</c:v>
                </c:pt>
                <c:pt idx="55">
                  <c:v>0.55000000000000027</c:v>
                </c:pt>
                <c:pt idx="56">
                  <c:v>0.56000000000000028</c:v>
                </c:pt>
                <c:pt idx="57">
                  <c:v>0.57000000000000028</c:v>
                </c:pt>
                <c:pt idx="58">
                  <c:v>0.58000000000000029</c:v>
                </c:pt>
                <c:pt idx="59">
                  <c:v>0.5900000000000003</c:v>
                </c:pt>
                <c:pt idx="60">
                  <c:v>0.60000000000000031</c:v>
                </c:pt>
                <c:pt idx="61">
                  <c:v>0.61000000000000032</c:v>
                </c:pt>
                <c:pt idx="62">
                  <c:v>0.62000000000000033</c:v>
                </c:pt>
                <c:pt idx="63">
                  <c:v>0.63000000000000034</c:v>
                </c:pt>
                <c:pt idx="64">
                  <c:v>0.64000000000000035</c:v>
                </c:pt>
                <c:pt idx="65">
                  <c:v>0.65000000000000036</c:v>
                </c:pt>
                <c:pt idx="66">
                  <c:v>0.66000000000000036</c:v>
                </c:pt>
                <c:pt idx="67">
                  <c:v>0.67000000000000037</c:v>
                </c:pt>
                <c:pt idx="68">
                  <c:v>0.68000000000000038</c:v>
                </c:pt>
                <c:pt idx="69">
                  <c:v>0.69000000000000039</c:v>
                </c:pt>
                <c:pt idx="70">
                  <c:v>0.7000000000000004</c:v>
                </c:pt>
                <c:pt idx="71">
                  <c:v>0.71000000000000041</c:v>
                </c:pt>
                <c:pt idx="72">
                  <c:v>0.72000000000000042</c:v>
                </c:pt>
                <c:pt idx="73">
                  <c:v>0.73000000000000043</c:v>
                </c:pt>
                <c:pt idx="74">
                  <c:v>0.74000000000000044</c:v>
                </c:pt>
                <c:pt idx="75">
                  <c:v>0.75000000000000044</c:v>
                </c:pt>
                <c:pt idx="76">
                  <c:v>0.76000000000000045</c:v>
                </c:pt>
                <c:pt idx="77">
                  <c:v>0.77000000000000046</c:v>
                </c:pt>
                <c:pt idx="78">
                  <c:v>0.78000000000000047</c:v>
                </c:pt>
                <c:pt idx="79">
                  <c:v>0.79000000000000048</c:v>
                </c:pt>
                <c:pt idx="80">
                  <c:v>0.80000000000000049</c:v>
                </c:pt>
                <c:pt idx="81">
                  <c:v>0.8100000000000005</c:v>
                </c:pt>
                <c:pt idx="82">
                  <c:v>0.82000000000000051</c:v>
                </c:pt>
                <c:pt idx="83">
                  <c:v>0.83000000000000052</c:v>
                </c:pt>
                <c:pt idx="84">
                  <c:v>0.84000000000000052</c:v>
                </c:pt>
                <c:pt idx="85">
                  <c:v>0.85000000000000053</c:v>
                </c:pt>
                <c:pt idx="86">
                  <c:v>0.86000000000000054</c:v>
                </c:pt>
                <c:pt idx="87">
                  <c:v>0.87000000000000055</c:v>
                </c:pt>
                <c:pt idx="88">
                  <c:v>0.88000000000000056</c:v>
                </c:pt>
                <c:pt idx="89">
                  <c:v>0.89000000000000057</c:v>
                </c:pt>
                <c:pt idx="90">
                  <c:v>0.90000000000000058</c:v>
                </c:pt>
                <c:pt idx="91">
                  <c:v>0.91000000000000059</c:v>
                </c:pt>
                <c:pt idx="92">
                  <c:v>0.9200000000000006</c:v>
                </c:pt>
                <c:pt idx="93">
                  <c:v>0.9300000000000006</c:v>
                </c:pt>
                <c:pt idx="94">
                  <c:v>0.94000000000000061</c:v>
                </c:pt>
                <c:pt idx="95">
                  <c:v>0.95000000000000062</c:v>
                </c:pt>
                <c:pt idx="96">
                  <c:v>0.96000000000000063</c:v>
                </c:pt>
                <c:pt idx="97">
                  <c:v>0.97000000000000064</c:v>
                </c:pt>
                <c:pt idx="98">
                  <c:v>0.98000000000000065</c:v>
                </c:pt>
                <c:pt idx="99">
                  <c:v>0.99000000000000066</c:v>
                </c:pt>
                <c:pt idx="100">
                  <c:v>1.0000000000000007</c:v>
                </c:pt>
                <c:pt idx="101">
                  <c:v>1.0100000000000007</c:v>
                </c:pt>
                <c:pt idx="102">
                  <c:v>1.0200000000000007</c:v>
                </c:pt>
                <c:pt idx="103">
                  <c:v>1.0300000000000007</c:v>
                </c:pt>
                <c:pt idx="104">
                  <c:v>1.0400000000000007</c:v>
                </c:pt>
                <c:pt idx="105">
                  <c:v>1.0500000000000007</c:v>
                </c:pt>
                <c:pt idx="106">
                  <c:v>1.0600000000000007</c:v>
                </c:pt>
                <c:pt idx="107">
                  <c:v>1.0700000000000007</c:v>
                </c:pt>
                <c:pt idx="108">
                  <c:v>1.0800000000000007</c:v>
                </c:pt>
                <c:pt idx="109">
                  <c:v>1.0900000000000007</c:v>
                </c:pt>
                <c:pt idx="110">
                  <c:v>1.1000000000000008</c:v>
                </c:pt>
              </c:numCache>
            </c:numRef>
          </c:xVal>
          <c:yVal>
            <c:numRef>
              <c:f>'Parachute inflation, reefed'!$D$15:$D$125</c:f>
              <c:numCache>
                <c:formatCode>0.00</c:formatCode>
                <c:ptCount val="111"/>
                <c:pt idx="0">
                  <c:v>500</c:v>
                </c:pt>
                <c:pt idx="1">
                  <c:v>494.13540650460953</c:v>
                </c:pt>
                <c:pt idx="2">
                  <c:v>447.71336951368352</c:v>
                </c:pt>
                <c:pt idx="3">
                  <c:v>347.48556257909001</c:v>
                </c:pt>
                <c:pt idx="4">
                  <c:v>232.47452855587318</c:v>
                </c:pt>
                <c:pt idx="5">
                  <c:v>148.99235949518237</c:v>
                </c:pt>
                <c:pt idx="6">
                  <c:v>98.624495775406075</c:v>
                </c:pt>
                <c:pt idx="7">
                  <c:v>73.257547250021062</c:v>
                </c:pt>
                <c:pt idx="8">
                  <c:v>57.611907275624482</c:v>
                </c:pt>
                <c:pt idx="9">
                  <c:v>47.061779907857911</c:v>
                </c:pt>
                <c:pt idx="10">
                  <c:v>39.565389186801468</c:v>
                </c:pt>
                <c:pt idx="11">
                  <c:v>34.053135429263193</c:v>
                </c:pt>
                <c:pt idx="12">
                  <c:v>29.903515847323234</c:v>
                </c:pt>
                <c:pt idx="13">
                  <c:v>26.728622559701527</c:v>
                </c:pt>
                <c:pt idx="14">
                  <c:v>24.272995437243768</c:v>
                </c:pt>
                <c:pt idx="15">
                  <c:v>22.361045397258025</c:v>
                </c:pt>
                <c:pt idx="16">
                  <c:v>20.867700902288945</c:v>
                </c:pt>
                <c:pt idx="17">
                  <c:v>19.701104896961283</c:v>
                </c:pt>
                <c:pt idx="18">
                  <c:v>18.791977019303431</c:v>
                </c:pt>
                <c:pt idx="19">
                  <c:v>18.08685606599607</c:v>
                </c:pt>
                <c:pt idx="20">
                  <c:v>17.543696102214067</c:v>
                </c:pt>
                <c:pt idx="21">
                  <c:v>17.128936271532094</c:v>
                </c:pt>
                <c:pt idx="22">
                  <c:v>16.815513929270004</c:v>
                </c:pt>
                <c:pt idx="23">
                  <c:v>16.581488694270469</c:v>
                </c:pt>
                <c:pt idx="24">
                  <c:v>16.409062608161243</c:v>
                </c:pt>
                <c:pt idx="25">
                  <c:v>16.283855161857879</c:v>
                </c:pt>
                <c:pt idx="26">
                  <c:v>16.194340487826519</c:v>
                </c:pt>
                <c:pt idx="27">
                  <c:v>16.131387463109192</c:v>
                </c:pt>
                <c:pt idx="28">
                  <c:v>16.087866965207304</c:v>
                </c:pt>
                <c:pt idx="29">
                  <c:v>16.058306760931472</c:v>
                </c:pt>
                <c:pt idx="30">
                  <c:v>16.038585063050114</c:v>
                </c:pt>
                <c:pt idx="31">
                  <c:v>16.025659847403233</c:v>
                </c:pt>
                <c:pt idx="32">
                  <c:v>16.017333697563398</c:v>
                </c:pt>
                <c:pt idx="33">
                  <c:v>16.012054332323494</c:v>
                </c:pt>
                <c:pt idx="34">
                  <c:v>16.008750080630698</c:v>
                </c:pt>
                <c:pt idx="35">
                  <c:v>16.006698216336574</c:v>
                </c:pt>
                <c:pt idx="36">
                  <c:v>16.005422815265661</c:v>
                </c:pt>
                <c:pt idx="37">
                  <c:v>16.004617955716622</c:v>
                </c:pt>
                <c:pt idx="38">
                  <c:v>16.004091743221757</c:v>
                </c:pt>
                <c:pt idx="39">
                  <c:v>16.003726749721061</c:v>
                </c:pt>
                <c:pt idx="40">
                  <c:v>16.003452891223244</c:v>
                </c:pt>
                <c:pt idx="41">
                  <c:v>16.003229384009462</c:v>
                </c:pt>
                <c:pt idx="42">
                  <c:v>16.003033093072737</c:v>
                </c:pt>
                <c:pt idx="43">
                  <c:v>16.002851227886499</c:v>
                </c:pt>
                <c:pt idx="44">
                  <c:v>16.00267689672415</c:v>
                </c:pt>
                <c:pt idx="45">
                  <c:v>16.002506479566357</c:v>
                </c:pt>
                <c:pt idx="46">
                  <c:v>16.002338120972709</c:v>
                </c:pt>
                <c:pt idx="47">
                  <c:v>16.002170890823255</c:v>
                </c:pt>
                <c:pt idx="48">
                  <c:v>16.002004330773037</c:v>
                </c:pt>
                <c:pt idx="49">
                  <c:v>16.001838216446526</c:v>
                </c:pt>
                <c:pt idx="50">
                  <c:v>16.001672436487897</c:v>
                </c:pt>
                <c:pt idx="51">
                  <c:v>16.001506932895197</c:v>
                </c:pt>
                <c:pt idx="52">
                  <c:v>16.00134167246555</c:v>
                </c:pt>
                <c:pt idx="53">
                  <c:v>16.001176633524764</c:v>
                </c:pt>
                <c:pt idx="54">
                  <c:v>16.001011799922711</c:v>
                </c:pt>
                <c:pt idx="55">
                  <c:v>16.000847158371119</c:v>
                </c:pt>
                <c:pt idx="56">
                  <c:v>14.970601860814298</c:v>
                </c:pt>
                <c:pt idx="57">
                  <c:v>13.831592831085089</c:v>
                </c:pt>
                <c:pt idx="58">
                  <c:v>12.877765245526998</c:v>
                </c:pt>
                <c:pt idx="59">
                  <c:v>12.10434182957119</c:v>
                </c:pt>
                <c:pt idx="60">
                  <c:v>11.463505997195485</c:v>
                </c:pt>
                <c:pt idx="61">
                  <c:v>10.919944375669681</c:v>
                </c:pt>
                <c:pt idx="62">
                  <c:v>10.450437700564274</c:v>
                </c:pt>
                <c:pt idx="63">
                  <c:v>10.039065384429614</c:v>
                </c:pt>
                <c:pt idx="64">
                  <c:v>9.6744267824457211</c:v>
                </c:pt>
                <c:pt idx="65">
                  <c:v>9.3480859992202898</c:v>
                </c:pt>
                <c:pt idx="66">
                  <c:v>9.0536332799172179</c:v>
                </c:pt>
                <c:pt idx="67">
                  <c:v>8.7860907191718667</c:v>
                </c:pt>
                <c:pt idx="68">
                  <c:v>8.54152040939735</c:v>
                </c:pt>
                <c:pt idx="69">
                  <c:v>8.3167575547889019</c:v>
                </c:pt>
                <c:pt idx="70">
                  <c:v>8.1092235760373725</c:v>
                </c:pt>
                <c:pt idx="71">
                  <c:v>7.9167921200463516</c:v>
                </c:pt>
                <c:pt idx="72">
                  <c:v>7.7376909986221181</c:v>
                </c:pt>
                <c:pt idx="73">
                  <c:v>7.5704291253480553</c:v>
                </c:pt>
                <c:pt idx="74">
                  <c:v>7.413741199108399</c:v>
                </c:pt>
                <c:pt idx="75">
                  <c:v>7.2665452273046824</c:v>
                </c:pt>
                <c:pt idx="76">
                  <c:v>7.1279094858303012</c:v>
                </c:pt>
                <c:pt idx="77">
                  <c:v>6.9970265233867348</c:v>
                </c:pt>
                <c:pt idx="78">
                  <c:v>6.8731924893903766</c:v>
                </c:pt>
                <c:pt idx="79">
                  <c:v>6.755790539853419</c:v>
                </c:pt>
                <c:pt idx="80">
                  <c:v>6.6442773955103061</c:v>
                </c:pt>
                <c:pt idx="81">
                  <c:v>6.538172369121841</c:v>
                </c:pt>
                <c:pt idx="82">
                  <c:v>6.4370483354805899</c:v>
                </c:pt>
                <c:pt idx="83">
                  <c:v>6.3405242560806059</c:v>
                </c:pt>
                <c:pt idx="84">
                  <c:v>6.2482589396869068</c:v>
                </c:pt>
                <c:pt idx="85">
                  <c:v>6.1599458198089945</c:v>
                </c:pt>
                <c:pt idx="86">
                  <c:v>6.0753085321208573</c:v>
                </c:pt>
                <c:pt idx="87">
                  <c:v>5.9940971937957981</c:v>
                </c:pt>
                <c:pt idx="88">
                  <c:v>5.9160851813047639</c:v>
                </c:pt>
                <c:pt idx="89">
                  <c:v>5.8410664664661516</c:v>
                </c:pt>
                <c:pt idx="90">
                  <c:v>5.7688531456009313</c:v>
                </c:pt>
                <c:pt idx="91">
                  <c:v>5.6992736626220362</c:v>
                </c:pt>
                <c:pt idx="92">
                  <c:v>5.6321705369585269</c:v>
                </c:pt>
                <c:pt idx="93">
                  <c:v>5.5673999434844896</c:v>
                </c:pt>
                <c:pt idx="94">
                  <c:v>5.5048279178032518</c:v>
                </c:pt>
                <c:pt idx="95">
                  <c:v>5.4443348377632752</c:v>
                </c:pt>
                <c:pt idx="96">
                  <c:v>5.3858009988895015</c:v>
                </c:pt>
                <c:pt idx="97">
                  <c:v>5.329138487827076</c:v>
                </c:pt>
                <c:pt idx="98">
                  <c:v>5.2742077029178542</c:v>
                </c:pt>
                <c:pt idx="99">
                  <c:v>5.2210314775664033</c:v>
                </c:pt>
                <c:pt idx="100">
                  <c:v>5.1692198217025993</c:v>
                </c:pt>
                <c:pt idx="101">
                  <c:v>5.3135329492874863</c:v>
                </c:pt>
                <c:pt idx="102">
                  <c:v>4.9009581933445405</c:v>
                </c:pt>
                <c:pt idx="103">
                  <c:v>6.0546648443361288</c:v>
                </c:pt>
                <c:pt idx="104">
                  <c:v>2.4637445404359744</c:v>
                </c:pt>
                <c:pt idx="105">
                  <c:v>10.458351267934741</c:v>
                </c:pt>
                <c:pt idx="106">
                  <c:v>-21.08920835235218</c:v>
                </c:pt>
                <c:pt idx="107">
                  <c:v>-182.76743276685698</c:v>
                </c:pt>
                <c:pt idx="108">
                  <c:v>-13224.125546452118</c:v>
                </c:pt>
                <c:pt idx="109">
                  <c:v>-68960205.862454757</c:v>
                </c:pt>
                <c:pt idx="110">
                  <c:v>-1861083012359927.3</c:v>
                </c:pt>
              </c:numCache>
            </c:numRef>
          </c:yVal>
          <c:smooth val="1"/>
          <c:extLst>
            <c:ext xmlns:c16="http://schemas.microsoft.com/office/drawing/2014/chart" uri="{C3380CC4-5D6E-409C-BE32-E72D297353CC}">
              <c16:uniqueId val="{00000002-F451-430E-8EC0-73A4DCD2405F}"/>
            </c:ext>
          </c:extLst>
        </c:ser>
        <c:dLbls>
          <c:showLegendKey val="0"/>
          <c:showVal val="0"/>
          <c:showCatName val="0"/>
          <c:showSerName val="0"/>
          <c:showPercent val="0"/>
          <c:showBubbleSize val="0"/>
        </c:dLbls>
        <c:axId val="1331812607"/>
        <c:axId val="1105789967"/>
      </c:scatterChart>
      <c:valAx>
        <c:axId val="1331812607"/>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Time [s]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05789967"/>
        <c:crosses val="autoZero"/>
        <c:crossBetween val="midCat"/>
      </c:valAx>
      <c:valAx>
        <c:axId val="1105789967"/>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Velocity [m/s]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1812607"/>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3.xml"/><Relationship Id="rId7" Type="http://schemas.openxmlformats.org/officeDocument/2006/relationships/image" Target="../media/image1.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5" Type="http://schemas.openxmlformats.org/officeDocument/2006/relationships/image" Target="../media/image2.jpeg"/><Relationship Id="rId4" Type="http://schemas.openxmlformats.org/officeDocument/2006/relationships/chart" Target="../charts/chart11.xml"/></Relationships>
</file>

<file path=xl/drawings/drawing1.xml><?xml version="1.0" encoding="utf-8"?>
<xdr:wsDr xmlns:xdr="http://schemas.openxmlformats.org/drawingml/2006/spreadsheetDrawing" xmlns:a="http://schemas.openxmlformats.org/drawingml/2006/main">
  <xdr:twoCellAnchor>
    <xdr:from>
      <xdr:col>15</xdr:col>
      <xdr:colOff>230702</xdr:colOff>
      <xdr:row>29</xdr:row>
      <xdr:rowOff>59110</xdr:rowOff>
    </xdr:from>
    <xdr:to>
      <xdr:col>23</xdr:col>
      <xdr:colOff>52952</xdr:colOff>
      <xdr:row>42</xdr:row>
      <xdr:rowOff>102610</xdr:rowOff>
    </xdr:to>
    <xdr:graphicFrame macro="">
      <xdr:nvGraphicFramePr>
        <xdr:cNvPr id="2" name="Grafiek 1">
          <a:extLst>
            <a:ext uri="{FF2B5EF4-FFF2-40B4-BE49-F238E27FC236}">
              <a16:creationId xmlns:a16="http://schemas.microsoft.com/office/drawing/2014/main" id="{BE5F22D9-C34C-4BB3-999C-95DC3C58CFE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146204</xdr:colOff>
      <xdr:row>15</xdr:row>
      <xdr:rowOff>139049</xdr:rowOff>
    </xdr:from>
    <xdr:to>
      <xdr:col>30</xdr:col>
      <xdr:colOff>579368</xdr:colOff>
      <xdr:row>28</xdr:row>
      <xdr:rowOff>182549</xdr:rowOff>
    </xdr:to>
    <xdr:graphicFrame macro="">
      <xdr:nvGraphicFramePr>
        <xdr:cNvPr id="3" name="Grafiek 2">
          <a:extLst>
            <a:ext uri="{FF2B5EF4-FFF2-40B4-BE49-F238E27FC236}">
              <a16:creationId xmlns:a16="http://schemas.microsoft.com/office/drawing/2014/main" id="{9DE34160-CE6B-40EB-AC98-CD5689D5E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145572</xdr:colOff>
      <xdr:row>2</xdr:row>
      <xdr:rowOff>78441</xdr:rowOff>
    </xdr:from>
    <xdr:to>
      <xdr:col>32</xdr:col>
      <xdr:colOff>352425</xdr:colOff>
      <xdr:row>15</xdr:row>
      <xdr:rowOff>69389</xdr:rowOff>
    </xdr:to>
    <xdr:graphicFrame macro="">
      <xdr:nvGraphicFramePr>
        <xdr:cNvPr id="11" name="Grafiek 4">
          <a:extLst>
            <a:ext uri="{FF2B5EF4-FFF2-40B4-BE49-F238E27FC236}">
              <a16:creationId xmlns:a16="http://schemas.microsoft.com/office/drawing/2014/main" id="{E1C54C57-C8A5-43B2-A4EA-C632FEF7E4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235323</xdr:colOff>
      <xdr:row>2</xdr:row>
      <xdr:rowOff>78442</xdr:rowOff>
    </xdr:from>
    <xdr:to>
      <xdr:col>23</xdr:col>
      <xdr:colOff>57573</xdr:colOff>
      <xdr:row>15</xdr:row>
      <xdr:rowOff>74317</xdr:rowOff>
    </xdr:to>
    <xdr:graphicFrame macro="">
      <xdr:nvGraphicFramePr>
        <xdr:cNvPr id="6" name="Grafiek 5">
          <a:extLst>
            <a:ext uri="{FF2B5EF4-FFF2-40B4-BE49-F238E27FC236}">
              <a16:creationId xmlns:a16="http://schemas.microsoft.com/office/drawing/2014/main" id="{7FD1154A-819C-4F19-AAA6-3DDE11033D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230518</xdr:colOff>
      <xdr:row>15</xdr:row>
      <xdr:rowOff>137272</xdr:rowOff>
    </xdr:from>
    <xdr:to>
      <xdr:col>23</xdr:col>
      <xdr:colOff>52768</xdr:colOff>
      <xdr:row>28</xdr:row>
      <xdr:rowOff>180772</xdr:rowOff>
    </xdr:to>
    <xdr:graphicFrame macro="">
      <xdr:nvGraphicFramePr>
        <xdr:cNvPr id="8" name="Grafiek 7">
          <a:extLst>
            <a:ext uri="{FF2B5EF4-FFF2-40B4-BE49-F238E27FC236}">
              <a16:creationId xmlns:a16="http://schemas.microsoft.com/office/drawing/2014/main" id="{8977123E-E20D-483C-8CF0-8B357022E1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227788</xdr:colOff>
      <xdr:row>43</xdr:row>
      <xdr:rowOff>13823</xdr:rowOff>
    </xdr:from>
    <xdr:to>
      <xdr:col>23</xdr:col>
      <xdr:colOff>50038</xdr:colOff>
      <xdr:row>57</xdr:row>
      <xdr:rowOff>90023</xdr:rowOff>
    </xdr:to>
    <xdr:graphicFrame macro="">
      <xdr:nvGraphicFramePr>
        <xdr:cNvPr id="4" name="Grafiek 3">
          <a:extLst>
            <a:ext uri="{FF2B5EF4-FFF2-40B4-BE49-F238E27FC236}">
              <a16:creationId xmlns:a16="http://schemas.microsoft.com/office/drawing/2014/main" id="{848F674A-3DD0-4131-BCB0-B1F571C525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154781</xdr:colOff>
      <xdr:row>0</xdr:row>
      <xdr:rowOff>95250</xdr:rowOff>
    </xdr:from>
    <xdr:to>
      <xdr:col>0</xdr:col>
      <xdr:colOff>1510502</xdr:colOff>
      <xdr:row>7</xdr:row>
      <xdr:rowOff>23812</xdr:rowOff>
    </xdr:to>
    <xdr:pic>
      <xdr:nvPicPr>
        <xdr:cNvPr id="9" name="Afbeelding 8">
          <a:extLst>
            <a:ext uri="{FF2B5EF4-FFF2-40B4-BE49-F238E27FC236}">
              <a16:creationId xmlns:a16="http://schemas.microsoft.com/office/drawing/2014/main" id="{E02138ED-AE9C-4B91-BD9A-C920ABDE9D3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4781" y="95250"/>
          <a:ext cx="1355721" cy="1571625"/>
        </a:xfrm>
        <a:prstGeom prst="rect">
          <a:avLst/>
        </a:prstGeom>
      </xdr:spPr>
    </xdr:pic>
    <xdr:clientData/>
  </xdr:twoCellAnchor>
  <xdr:twoCellAnchor>
    <xdr:from>
      <xdr:col>23</xdr:col>
      <xdr:colOff>152728</xdr:colOff>
      <xdr:row>29</xdr:row>
      <xdr:rowOff>60352</xdr:rowOff>
    </xdr:from>
    <xdr:to>
      <xdr:col>30</xdr:col>
      <xdr:colOff>585892</xdr:colOff>
      <xdr:row>42</xdr:row>
      <xdr:rowOff>103852</xdr:rowOff>
    </xdr:to>
    <xdr:graphicFrame macro="">
      <xdr:nvGraphicFramePr>
        <xdr:cNvPr id="10" name="Grafiek 9">
          <a:extLst>
            <a:ext uri="{FF2B5EF4-FFF2-40B4-BE49-F238E27FC236}">
              <a16:creationId xmlns:a16="http://schemas.microsoft.com/office/drawing/2014/main" id="{2821DCF8-7C35-4180-9C32-3EF9424254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16</xdr:col>
      <xdr:colOff>5042</xdr:colOff>
      <xdr:row>1</xdr:row>
      <xdr:rowOff>0</xdr:rowOff>
    </xdr:from>
    <xdr:to>
      <xdr:col>23</xdr:col>
      <xdr:colOff>89218</xdr:colOff>
      <xdr:row>13</xdr:row>
      <xdr:rowOff>110735</xdr:rowOff>
    </xdr:to>
    <xdr:graphicFrame macro="">
      <xdr:nvGraphicFramePr>
        <xdr:cNvPr id="8" name="Grafiek 7">
          <a:extLst>
            <a:ext uri="{FF2B5EF4-FFF2-40B4-BE49-F238E27FC236}">
              <a16:creationId xmlns:a16="http://schemas.microsoft.com/office/drawing/2014/main" id="{4B60C527-EBCE-4F77-9990-D0CB686FB9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604837</xdr:colOff>
      <xdr:row>13</xdr:row>
      <xdr:rowOff>170609</xdr:rowOff>
    </xdr:from>
    <xdr:to>
      <xdr:col>23</xdr:col>
      <xdr:colOff>83896</xdr:colOff>
      <xdr:row>27</xdr:row>
      <xdr:rowOff>23609</xdr:rowOff>
    </xdr:to>
    <xdr:graphicFrame macro="">
      <xdr:nvGraphicFramePr>
        <xdr:cNvPr id="11" name="Grafiek 10">
          <a:extLst>
            <a:ext uri="{FF2B5EF4-FFF2-40B4-BE49-F238E27FC236}">
              <a16:creationId xmlns:a16="http://schemas.microsoft.com/office/drawing/2014/main" id="{E85B1741-B049-4415-8608-417E837DCD1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134749</xdr:colOff>
      <xdr:row>1</xdr:row>
      <xdr:rowOff>10926</xdr:rowOff>
    </xdr:from>
    <xdr:to>
      <xdr:col>31</xdr:col>
      <xdr:colOff>414617</xdr:colOff>
      <xdr:row>13</xdr:row>
      <xdr:rowOff>121661</xdr:rowOff>
    </xdr:to>
    <xdr:graphicFrame macro="">
      <xdr:nvGraphicFramePr>
        <xdr:cNvPr id="13" name="Grafiek 12">
          <a:extLst>
            <a:ext uri="{FF2B5EF4-FFF2-40B4-BE49-F238E27FC236}">
              <a16:creationId xmlns:a16="http://schemas.microsoft.com/office/drawing/2014/main" id="{2E2C9E6B-5440-42E0-AD5E-0545198133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16</xdr:col>
      <xdr:colOff>4763</xdr:colOff>
      <xdr:row>27</xdr:row>
      <xdr:rowOff>61912</xdr:rowOff>
    </xdr:from>
    <xdr:to>
      <xdr:col>23</xdr:col>
      <xdr:colOff>88939</xdr:colOff>
      <xdr:row>40</xdr:row>
      <xdr:rowOff>105412</xdr:rowOff>
    </xdr:to>
    <xdr:graphicFrame macro="">
      <xdr:nvGraphicFramePr>
        <xdr:cNvPr id="14" name="Grafiek 13">
          <a:extLst>
            <a:ext uri="{FF2B5EF4-FFF2-40B4-BE49-F238E27FC236}">
              <a16:creationId xmlns:a16="http://schemas.microsoft.com/office/drawing/2014/main" id="{D052E06F-9541-4177-819A-8249F4F2F1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156882</xdr:colOff>
      <xdr:row>0</xdr:row>
      <xdr:rowOff>89648</xdr:rowOff>
    </xdr:from>
    <xdr:to>
      <xdr:col>0</xdr:col>
      <xdr:colOff>1512603</xdr:colOff>
      <xdr:row>7</xdr:row>
      <xdr:rowOff>36420</xdr:rowOff>
    </xdr:to>
    <xdr:pic>
      <xdr:nvPicPr>
        <xdr:cNvPr id="6" name="Afbeelding 5">
          <a:extLst>
            <a:ext uri="{FF2B5EF4-FFF2-40B4-BE49-F238E27FC236}">
              <a16:creationId xmlns:a16="http://schemas.microsoft.com/office/drawing/2014/main" id="{C63AC35D-F17A-4E21-827D-E120912118B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6882" y="89648"/>
          <a:ext cx="1355721" cy="15716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CF8A73A-0BC3-4565-8BF2-611A38B4EA98}" name="Tabel1" displayName="Tabel1" ref="C13:K124" totalsRowShown="0" headerRowDxfId="21">
  <autoFilter ref="C13:K124" xr:uid="{3444233E-6586-443D-92ED-F3BFA56545CB}"/>
  <tableColumns count="9">
    <tableColumn id="1" xr3:uid="{2DA0BC90-D4B1-42E3-B223-A3D1C884135F}" name="Time" dataDxfId="20">
      <calculatedColumnFormula>C13+$D$5</calculatedColumnFormula>
    </tableColumn>
    <tableColumn id="2" xr3:uid="{177091FF-CD23-4824-B648-F23E12EF66A6}" name="Velocity" dataDxfId="19">
      <calculatedColumnFormula>D13+C14*J13</calculatedColumnFormula>
    </tableColumn>
    <tableColumn id="3" xr3:uid="{A414490B-2FD0-4661-B721-448CDD6C8EB1}" name="Altitude" dataDxfId="18">
      <calculatedColumnFormula>E13-D13*C14</calculatedColumnFormula>
    </tableColumn>
    <tableColumn id="4" xr3:uid="{83F55D67-8225-4FBF-8F94-84132963BE90}" name="Area" dataDxfId="17">
      <calculatedColumnFormula>IF(F13+$H$8*$D$5&gt;$H$6,$H$6,F13+$H$8*$D$5)</calculatedColumnFormula>
    </tableColumn>
    <tableColumn id="5" xr3:uid="{C8707979-FCCC-41D1-B8B9-F61DEC044C7E}" name="Density" dataDxfId="16">
      <calculatedColumnFormula>$D$6*EXP(-E14/$D$7)</calculatedColumnFormula>
    </tableColumn>
    <tableColumn id="6" xr3:uid="{D9584ED8-B521-416D-9AA5-2C086A49C502}" name="q" dataDxfId="15">
      <calculatedColumnFormula>0.5*G14*D14^2</calculatedColumnFormula>
    </tableColumn>
    <tableColumn id="7" xr3:uid="{07AE4762-54AF-4CC0-9350-FE768364FF38}" name="Drag" dataDxfId="14">
      <calculatedColumnFormula>H14*($L$7*$L$6+F14*$H$7)</calculatedColumnFormula>
    </tableColumn>
    <tableColumn id="8" xr3:uid="{1A4DF006-1388-4365-A421-B3AFEA995E0A}" name="Deceleration" dataDxfId="13">
      <calculatedColumnFormula>($L$5*9.81-I14)/$L$5</calculatedColumnFormula>
    </tableColumn>
    <tableColumn id="10" xr3:uid="{D3E65096-7DB6-432C-B41C-49610FA2073E}" name="Parachute deceleration" dataDxfId="12">
      <calculatedColumnFormula>(-Tabel1[[#This Row],[q]]*Tabel1[[#This Row],[Area]]*$H$7)/$L$5</calculatedColumnFormula>
    </tableColumn>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0025E24-F3CE-4E01-B218-F9203A79A531}" name="Tabel14" displayName="Tabel14" ref="C14:M125" totalsRowShown="0" headerRowDxfId="11">
  <autoFilter ref="C14:M125" xr:uid="{6E5E00BF-A352-48BD-A302-6E9C6764701D}"/>
  <tableColumns count="11">
    <tableColumn id="1" xr3:uid="{070E2E41-806D-44DE-B807-F82C596A77FA}" name="Time" dataDxfId="10">
      <calculatedColumnFormula>C14+$D$4</calculatedColumnFormula>
    </tableColumn>
    <tableColumn id="2" xr3:uid="{A8D73B35-54A1-4F44-8B75-C642C2FED611}" name="Velocity" dataDxfId="9">
      <calculatedColumnFormula>D14+C15*L14</calculatedColumnFormula>
    </tableColumn>
    <tableColumn id="3" xr3:uid="{E629C703-FEE1-41A2-B74E-FDE50F3E1ADD}" name="Altitude" dataDxfId="8">
      <calculatedColumnFormula>E14-D14*C15</calculatedColumnFormula>
    </tableColumn>
    <tableColumn id="4" xr3:uid="{3DCC7CB6-65D0-4810-B9F3-831768070FEA}" name="Parachute area" dataDxfId="7">
      <calculatedColumnFormula>IF(F14+$H$7*$D$4&gt;$H$5,$H$5,F14+$H$7*$D$4)</calculatedColumnFormula>
    </tableColumn>
    <tableColumn id="9" xr3:uid="{7435097D-6026-4BD6-AB0E-7461A50B0AFC}" name="Reef timer" dataDxfId="6">
      <calculatedColumnFormula>IF(Tabel14[[#This Row],[Parachute area]]=H4*$H$10,G14+$D$4)</calculatedColumnFormula>
    </tableColumn>
    <tableColumn id="11" xr3:uid="{F3BD6C66-B7B0-477C-9376-69CADF41560E}" name="Parachute area2" dataDxfId="5">
      <calculatedColumnFormula array="1">als</calculatedColumnFormula>
    </tableColumn>
    <tableColumn id="5" xr3:uid="{087C6D82-5E42-4C80-B00A-FF0BFEFA584A}" name="Density" dataDxfId="4">
      <calculatedColumnFormula>$D$5*EXP(-E15/$D$6)</calculatedColumnFormula>
    </tableColumn>
    <tableColumn id="6" xr3:uid="{2D59D5DF-1162-4CB9-AF8A-FFAC017A0F09}" name="q" dataDxfId="3">
      <calculatedColumnFormula>0.5*I15*D15^2</calculatedColumnFormula>
    </tableColumn>
    <tableColumn id="7" xr3:uid="{305FFDB5-DCEC-4203-8A46-2D9EF0A04D66}" name="Drag" dataDxfId="2">
      <calculatedColumnFormula>J15*($L$6*$L$5+H15*$H$6)</calculatedColumnFormula>
    </tableColumn>
    <tableColumn id="8" xr3:uid="{CD619187-BFE4-4C7B-AFFA-8CCDFCCC2799}" name="Deceleration" dataDxfId="1">
      <calculatedColumnFormula>($L$4*9.81-K15)/$L$4</calculatedColumnFormula>
    </tableColumn>
    <tableColumn id="10" xr3:uid="{AE89F148-E45F-4A5F-B1CB-E41E3EEEAA56}" name="Parachute deceleration" dataDxfId="0">
      <calculatedColumnFormula>(-Tabel14[[#This Row],[q]]*Tabel14[[#This Row],[Parachute area2]]*$H$6)/$L$4</calculatedColumnFormula>
    </tableColumn>
  </tableColumns>
  <tableStyleInfo name="TableStyleLight9" showFirstColumn="0" showLastColumn="0" showRowStripes="1" showColumnStripes="0"/>
</table>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A0CEE-BBEA-4F81-8896-FBD4A37017FD}">
  <dimension ref="A1:AH127"/>
  <sheetViews>
    <sheetView topLeftCell="C1" zoomScale="85" zoomScaleNormal="85" workbookViewId="0">
      <selection activeCell="N20" sqref="N20"/>
    </sheetView>
  </sheetViews>
  <sheetFormatPr defaultColWidth="0" defaultRowHeight="15" zeroHeight="1" x14ac:dyDescent="0.25"/>
  <cols>
    <col min="1" max="1" width="24.42578125" style="2" customWidth="1"/>
    <col min="2" max="2" width="1.85546875" style="2" customWidth="1"/>
    <col min="3" max="3" width="13.140625" style="1" bestFit="1" customWidth="1"/>
    <col min="4" max="4" width="11.28515625" style="1" bestFit="1" customWidth="1"/>
    <col min="5" max="5" width="11" style="1" bestFit="1" customWidth="1"/>
    <col min="6" max="6" width="8.140625" style="1" bestFit="1" customWidth="1"/>
    <col min="7" max="7" width="21" style="1" bestFit="1" customWidth="1"/>
    <col min="8" max="8" width="9.28515625" style="1" bestFit="1" customWidth="1"/>
    <col min="9" max="9" width="8.42578125" style="1" bestFit="1" customWidth="1"/>
    <col min="10" max="10" width="15.28515625" style="1" bestFit="1" customWidth="1"/>
    <col min="11" max="11" width="24.5703125" style="1" bestFit="1" customWidth="1"/>
    <col min="12" max="12" width="8.140625" style="2" customWidth="1"/>
    <col min="13" max="13" width="5" style="2" bestFit="1" customWidth="1"/>
    <col min="14" max="14" width="9.140625" style="2" customWidth="1"/>
    <col min="15" max="15" width="6.28515625" style="2" bestFit="1" customWidth="1"/>
    <col min="16" max="34" width="9.140625" style="2" customWidth="1"/>
    <col min="35" max="16384" width="9.140625" style="1" hidden="1"/>
  </cols>
  <sheetData>
    <row r="1" spans="1:33" ht="34.5" customHeight="1" thickBot="1" x14ac:dyDescent="0.5">
      <c r="C1" s="21" t="s">
        <v>0</v>
      </c>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row>
    <row r="2" spans="1:33" ht="18" thickTop="1" x14ac:dyDescent="0.3">
      <c r="C2" s="2"/>
      <c r="D2" s="2"/>
      <c r="E2" s="2"/>
      <c r="F2" s="2"/>
      <c r="G2" s="2"/>
      <c r="H2" s="2"/>
      <c r="I2" s="2"/>
      <c r="J2" s="2"/>
      <c r="K2" s="2"/>
      <c r="P2" s="24" t="s">
        <v>1</v>
      </c>
      <c r="Q2" s="24"/>
      <c r="R2" s="24"/>
      <c r="S2" s="24"/>
      <c r="T2" s="24"/>
      <c r="U2" s="24"/>
      <c r="V2" s="24"/>
      <c r="W2" s="24"/>
      <c r="X2" s="24"/>
      <c r="Y2" s="24"/>
      <c r="Z2" s="24"/>
      <c r="AA2" s="24"/>
      <c r="AB2" s="24"/>
      <c r="AC2" s="24"/>
      <c r="AD2" s="24"/>
      <c r="AE2" s="24"/>
      <c r="AF2" s="24"/>
      <c r="AG2" s="24"/>
    </row>
    <row r="3" spans="1:33" x14ac:dyDescent="0.25">
      <c r="C3" s="3"/>
      <c r="D3" s="3"/>
      <c r="E3" s="3"/>
      <c r="F3" s="3"/>
      <c r="G3" s="3"/>
      <c r="H3" s="3"/>
      <c r="I3" s="3"/>
      <c r="J3" s="3"/>
      <c r="K3" s="3"/>
      <c r="L3" s="3"/>
      <c r="M3" s="3"/>
      <c r="P3" s="16"/>
      <c r="Q3" s="16"/>
      <c r="R3" s="16"/>
      <c r="S3" s="16"/>
      <c r="T3" s="16"/>
      <c r="U3" s="16"/>
      <c r="V3" s="16"/>
      <c r="W3" s="16"/>
      <c r="X3" s="16"/>
      <c r="Y3" s="16"/>
      <c r="Z3" s="16"/>
      <c r="AA3" s="16"/>
      <c r="AB3" s="16"/>
      <c r="AC3" s="16"/>
      <c r="AD3" s="16"/>
      <c r="AE3" s="16"/>
      <c r="AF3" s="16"/>
      <c r="AG3" s="16"/>
    </row>
    <row r="4" spans="1:33" ht="17.25" x14ac:dyDescent="0.3">
      <c r="C4" s="24" t="s">
        <v>2</v>
      </c>
      <c r="D4" s="24"/>
      <c r="E4" s="24"/>
      <c r="F4" s="7"/>
      <c r="G4" s="24" t="s">
        <v>3</v>
      </c>
      <c r="H4" s="24"/>
      <c r="I4" s="24"/>
      <c r="J4" s="7"/>
      <c r="K4" s="24" t="s">
        <v>4</v>
      </c>
      <c r="L4" s="24"/>
      <c r="M4" s="24"/>
      <c r="O4" s="4"/>
      <c r="P4" s="17"/>
      <c r="Q4" s="17"/>
      <c r="R4" s="7"/>
      <c r="S4" s="7"/>
      <c r="T4" s="7"/>
      <c r="U4" s="7"/>
      <c r="V4" s="7"/>
      <c r="W4" s="7"/>
      <c r="X4" s="7"/>
      <c r="Y4" s="7"/>
      <c r="Z4" s="7"/>
      <c r="AA4" s="7"/>
      <c r="AB4" s="7"/>
      <c r="AC4" s="7"/>
      <c r="AD4" s="7"/>
      <c r="AE4" s="7"/>
      <c r="AF4" s="7"/>
      <c r="AG4" s="7"/>
    </row>
    <row r="5" spans="1:33" ht="15" customHeight="1" x14ac:dyDescent="0.25">
      <c r="C5" s="9" t="s">
        <v>5</v>
      </c>
      <c r="D5" s="12">
        <v>2.5000000000000001E-3</v>
      </c>
      <c r="E5" s="9" t="s">
        <v>6</v>
      </c>
      <c r="F5" s="7"/>
      <c r="G5" s="9" t="s">
        <v>7</v>
      </c>
      <c r="H5" s="14">
        <v>0.01</v>
      </c>
      <c r="I5" s="9" t="s">
        <v>6</v>
      </c>
      <c r="J5" s="7"/>
      <c r="K5" s="9" t="s">
        <v>8</v>
      </c>
      <c r="L5" s="13">
        <v>50</v>
      </c>
      <c r="M5" s="9" t="s">
        <v>9</v>
      </c>
      <c r="P5" s="7"/>
      <c r="Q5" s="7"/>
      <c r="R5" s="7"/>
      <c r="S5" s="7"/>
      <c r="T5" s="7"/>
      <c r="U5" s="7"/>
      <c r="V5" s="7"/>
      <c r="W5" s="7"/>
      <c r="X5" s="7"/>
      <c r="Y5" s="7"/>
      <c r="Z5" s="7"/>
      <c r="AA5" s="7"/>
      <c r="AB5" s="7"/>
      <c r="AC5" s="7"/>
      <c r="AD5" s="7"/>
      <c r="AE5" s="7"/>
      <c r="AF5" s="7"/>
      <c r="AG5" s="7"/>
    </row>
    <row r="6" spans="1:33" x14ac:dyDescent="0.25">
      <c r="A6" s="8"/>
      <c r="C6" s="9" t="s">
        <v>10</v>
      </c>
      <c r="D6" s="13">
        <v>1.2250000000000001</v>
      </c>
      <c r="E6" s="9" t="s">
        <v>11</v>
      </c>
      <c r="F6" s="7"/>
      <c r="G6" s="9" t="s">
        <v>12</v>
      </c>
      <c r="H6" s="13">
        <v>10</v>
      </c>
      <c r="I6" s="9" t="s">
        <v>13</v>
      </c>
      <c r="J6" s="7"/>
      <c r="K6" s="9" t="s">
        <v>12</v>
      </c>
      <c r="L6" s="13">
        <v>1</v>
      </c>
      <c r="M6" s="9" t="s">
        <v>13</v>
      </c>
      <c r="P6" s="7"/>
      <c r="Q6" s="7"/>
      <c r="R6" s="7"/>
      <c r="S6" s="7"/>
      <c r="T6" s="7"/>
      <c r="U6" s="7"/>
      <c r="V6" s="7"/>
      <c r="W6" s="7"/>
      <c r="X6" s="7"/>
      <c r="Y6" s="7"/>
      <c r="Z6" s="7"/>
      <c r="AA6" s="7"/>
      <c r="AB6" s="7"/>
      <c r="AC6" s="7"/>
      <c r="AD6" s="7"/>
      <c r="AE6" s="7"/>
      <c r="AF6" s="7"/>
      <c r="AG6" s="7"/>
    </row>
    <row r="7" spans="1:33" x14ac:dyDescent="0.25">
      <c r="A7" s="8"/>
      <c r="C7" s="9" t="s">
        <v>14</v>
      </c>
      <c r="D7" s="13">
        <v>8000</v>
      </c>
      <c r="E7" s="9" t="s">
        <v>15</v>
      </c>
      <c r="F7" s="7"/>
      <c r="G7" s="9" t="s">
        <v>16</v>
      </c>
      <c r="H7" s="13">
        <v>0.75</v>
      </c>
      <c r="I7" s="9" t="s">
        <v>17</v>
      </c>
      <c r="J7" s="7"/>
      <c r="K7" s="9" t="s">
        <v>16</v>
      </c>
      <c r="L7" s="13">
        <v>0.1</v>
      </c>
      <c r="M7" s="9" t="s">
        <v>17</v>
      </c>
      <c r="P7" s="7"/>
      <c r="Q7" s="7"/>
      <c r="R7" s="7"/>
      <c r="S7" s="7"/>
      <c r="T7" s="7"/>
      <c r="U7" s="7"/>
      <c r="V7" s="7"/>
      <c r="W7" s="7"/>
      <c r="X7" s="7"/>
      <c r="Y7" s="7"/>
      <c r="Z7" s="7"/>
      <c r="AA7" s="7"/>
      <c r="AB7" s="7"/>
      <c r="AC7" s="7"/>
      <c r="AD7" s="7"/>
      <c r="AE7" s="7"/>
      <c r="AF7" s="7"/>
      <c r="AG7" s="7"/>
    </row>
    <row r="8" spans="1:33" x14ac:dyDescent="0.25">
      <c r="A8" s="8"/>
      <c r="C8" s="7"/>
      <c r="D8" s="7"/>
      <c r="E8" s="7"/>
      <c r="F8" s="7"/>
      <c r="G8" s="9" t="s">
        <v>44</v>
      </c>
      <c r="H8" s="10">
        <f>H6/H5</f>
        <v>1000</v>
      </c>
      <c r="I8" s="9" t="s">
        <v>19</v>
      </c>
      <c r="J8" s="7"/>
      <c r="K8" s="9" t="s">
        <v>20</v>
      </c>
      <c r="L8" s="15">
        <f>(9.81*L5)/(L6*L7+H6*H7)</f>
        <v>64.539473684210535</v>
      </c>
      <c r="M8" s="9" t="s">
        <v>21</v>
      </c>
      <c r="P8" s="7"/>
      <c r="Q8" s="7"/>
      <c r="R8" s="7"/>
      <c r="S8" s="7"/>
      <c r="T8" s="7"/>
      <c r="U8" s="7"/>
      <c r="V8" s="7"/>
      <c r="W8" s="7"/>
      <c r="X8" s="7"/>
      <c r="Y8" s="7"/>
      <c r="Z8" s="7"/>
      <c r="AA8" s="7"/>
      <c r="AB8" s="7"/>
      <c r="AC8" s="7"/>
      <c r="AD8" s="7"/>
      <c r="AE8" s="7"/>
      <c r="AF8" s="7"/>
      <c r="AG8" s="7"/>
    </row>
    <row r="9" spans="1:33" x14ac:dyDescent="0.25">
      <c r="A9" s="22" t="s">
        <v>22</v>
      </c>
      <c r="C9" s="7"/>
      <c r="D9" s="7"/>
      <c r="E9" s="7"/>
      <c r="F9" s="7"/>
      <c r="G9" s="9" t="s">
        <v>23</v>
      </c>
      <c r="H9" s="13">
        <v>150</v>
      </c>
      <c r="I9" s="9" t="s">
        <v>24</v>
      </c>
      <c r="J9" s="7"/>
      <c r="K9" s="9" t="s">
        <v>25</v>
      </c>
      <c r="L9" s="13">
        <f>SQRT((2*L8)/D6)</f>
        <v>10.265016769608499</v>
      </c>
      <c r="M9" s="9" t="s">
        <v>24</v>
      </c>
      <c r="P9" s="7"/>
      <c r="Q9" s="7"/>
      <c r="R9" s="7"/>
      <c r="S9" s="7"/>
      <c r="T9" s="7"/>
      <c r="U9" s="7"/>
      <c r="V9" s="7"/>
      <c r="W9" s="7"/>
      <c r="X9" s="7"/>
      <c r="Y9" s="7"/>
      <c r="Z9" s="7"/>
      <c r="AA9" s="7"/>
      <c r="AB9" s="7"/>
      <c r="AC9" s="7"/>
      <c r="AD9" s="7"/>
      <c r="AE9" s="7"/>
      <c r="AF9" s="7"/>
      <c r="AG9" s="7"/>
    </row>
    <row r="10" spans="1:33" x14ac:dyDescent="0.25">
      <c r="A10" s="22"/>
      <c r="C10" s="7"/>
      <c r="D10" s="7"/>
      <c r="E10" s="7"/>
      <c r="F10" s="7"/>
      <c r="G10" s="9" t="s">
        <v>26</v>
      </c>
      <c r="H10" s="13">
        <v>2000</v>
      </c>
      <c r="I10" s="9" t="s">
        <v>15</v>
      </c>
      <c r="J10" s="7"/>
      <c r="K10" s="7"/>
      <c r="L10" s="7"/>
      <c r="M10" s="7"/>
      <c r="P10" s="7"/>
      <c r="Q10" s="7"/>
      <c r="R10" s="7"/>
      <c r="S10" s="7"/>
      <c r="T10" s="7"/>
      <c r="U10" s="7"/>
      <c r="V10" s="7"/>
      <c r="W10" s="7"/>
      <c r="X10" s="7"/>
      <c r="Y10" s="7"/>
      <c r="Z10" s="7"/>
      <c r="AA10" s="7"/>
      <c r="AB10" s="7"/>
      <c r="AC10" s="7"/>
      <c r="AD10" s="7"/>
      <c r="AE10" s="7"/>
      <c r="AF10" s="7"/>
      <c r="AG10" s="7"/>
    </row>
    <row r="11" spans="1:33" x14ac:dyDescent="0.25">
      <c r="A11" s="22"/>
      <c r="C11" s="7"/>
      <c r="D11" s="7"/>
      <c r="E11" s="7"/>
      <c r="F11" s="7"/>
      <c r="G11" s="7"/>
      <c r="H11" s="11"/>
      <c r="I11" s="7"/>
      <c r="J11" s="7"/>
      <c r="K11" s="7"/>
      <c r="L11" s="7"/>
      <c r="M11" s="7"/>
      <c r="P11" s="7"/>
      <c r="Q11" s="7"/>
      <c r="R11" s="7"/>
      <c r="S11" s="7"/>
      <c r="T11" s="7"/>
      <c r="U11" s="7"/>
      <c r="V11" s="7"/>
      <c r="W11" s="7"/>
      <c r="X11" s="7"/>
      <c r="Y11" s="7"/>
      <c r="Z11" s="7"/>
      <c r="AA11" s="7"/>
      <c r="AB11" s="7"/>
      <c r="AC11" s="7"/>
      <c r="AD11" s="7"/>
      <c r="AE11" s="7"/>
      <c r="AF11" s="7"/>
      <c r="AG11" s="7"/>
    </row>
    <row r="12" spans="1:33" ht="17.25" x14ac:dyDescent="0.3">
      <c r="A12" s="22"/>
      <c r="C12" s="24" t="s">
        <v>27</v>
      </c>
      <c r="D12" s="24"/>
      <c r="E12" s="24"/>
      <c r="F12" s="24"/>
      <c r="G12" s="24"/>
      <c r="H12" s="24"/>
      <c r="I12" s="24"/>
      <c r="J12" s="24"/>
      <c r="K12" s="24"/>
      <c r="P12" s="7"/>
      <c r="Q12" s="7"/>
      <c r="R12" s="7"/>
      <c r="S12" s="7"/>
      <c r="T12" s="7"/>
      <c r="U12" s="7"/>
      <c r="V12" s="7"/>
      <c r="W12" s="7"/>
      <c r="X12" s="7"/>
      <c r="Y12" s="7"/>
      <c r="Z12" s="7"/>
      <c r="AA12" s="7"/>
      <c r="AB12" s="7"/>
      <c r="AC12" s="7"/>
      <c r="AD12" s="7"/>
      <c r="AE12" s="7"/>
      <c r="AF12" s="7"/>
      <c r="AG12" s="7"/>
    </row>
    <row r="13" spans="1:33" x14ac:dyDescent="0.25">
      <c r="A13" s="22"/>
      <c r="C13" s="1" t="s">
        <v>28</v>
      </c>
      <c r="D13" s="1" t="s">
        <v>29</v>
      </c>
      <c r="E13" s="1" t="s">
        <v>30</v>
      </c>
      <c r="F13" s="1" t="s">
        <v>12</v>
      </c>
      <c r="G13" s="1" t="s">
        <v>31</v>
      </c>
      <c r="H13" s="1" t="s">
        <v>32</v>
      </c>
      <c r="I13" s="1" t="s">
        <v>33</v>
      </c>
      <c r="J13" s="1" t="s">
        <v>34</v>
      </c>
      <c r="K13" s="1" t="s">
        <v>35</v>
      </c>
      <c r="P13" s="7"/>
      <c r="Q13" s="7"/>
      <c r="R13" s="7"/>
      <c r="S13" s="7"/>
      <c r="T13" s="7"/>
      <c r="U13" s="7"/>
      <c r="V13" s="7"/>
      <c r="W13" s="7"/>
      <c r="X13" s="7"/>
      <c r="Y13" s="7"/>
      <c r="Z13" s="7"/>
      <c r="AA13" s="7"/>
      <c r="AB13" s="7"/>
      <c r="AC13" s="7"/>
      <c r="AD13" s="7"/>
      <c r="AE13" s="7"/>
      <c r="AF13" s="7"/>
      <c r="AG13" s="7"/>
    </row>
    <row r="14" spans="1:33" x14ac:dyDescent="0.25">
      <c r="A14" s="22"/>
      <c r="C14" s="19">
        <v>0</v>
      </c>
      <c r="D14" s="1">
        <f>H9</f>
        <v>150</v>
      </c>
      <c r="E14" s="1">
        <f>H10</f>
        <v>2000</v>
      </c>
      <c r="F14" s="1">
        <v>0</v>
      </c>
      <c r="G14" s="1">
        <f t="shared" ref="G14:G45" si="0">$D$6*EXP(-E14/$D$7)</f>
        <v>0.95403095926247106</v>
      </c>
      <c r="H14" s="1">
        <f>0.5*G14*D14^2</f>
        <v>10732.8482917028</v>
      </c>
      <c r="I14" s="1">
        <f>H14*($L$7*$L$6+F14*$H$7)</f>
        <v>1073.2848291702801</v>
      </c>
      <c r="J14" s="1">
        <f>($L$5*9.81-I14)/$L$5</f>
        <v>-11.655696583405602</v>
      </c>
      <c r="K14" s="1">
        <f>(-Tabel1[[#This Row],[q]]*Tabel1[[#This Row],[Area]]*$H$7)/$L$5</f>
        <v>0</v>
      </c>
      <c r="P14" s="7"/>
      <c r="Q14" s="7"/>
      <c r="R14" s="7"/>
      <c r="S14" s="7"/>
      <c r="T14" s="7"/>
      <c r="U14" s="7"/>
      <c r="V14" s="7"/>
      <c r="W14" s="7"/>
      <c r="X14" s="7"/>
      <c r="Y14" s="7"/>
      <c r="Z14" s="7"/>
      <c r="AA14" s="7"/>
      <c r="AB14" s="7"/>
      <c r="AC14" s="7"/>
      <c r="AD14" s="7"/>
      <c r="AE14" s="7"/>
      <c r="AF14" s="7"/>
      <c r="AG14" s="7"/>
    </row>
    <row r="15" spans="1:33" x14ac:dyDescent="0.25">
      <c r="A15" s="20" t="s">
        <v>36</v>
      </c>
      <c r="C15" s="19">
        <f>C14+$D$5</f>
        <v>2.5000000000000001E-3</v>
      </c>
      <c r="D15" s="1">
        <f>D14+C15*J14</f>
        <v>149.97086075854148</v>
      </c>
      <c r="E15" s="1">
        <f>E14-D14*$D$5</f>
        <v>1999.625</v>
      </c>
      <c r="F15" s="1">
        <f t="shared" ref="F15:F46" si="1">IF(F14+$H$8*$D$5&gt;$H$6,$H$6,F14+$H$8*$D$5)</f>
        <v>2.5</v>
      </c>
      <c r="G15" s="1">
        <f t="shared" si="0"/>
        <v>0.95407568051183256</v>
      </c>
      <c r="H15" s="1">
        <f>0.5*G15*D15^2</f>
        <v>10729.181654565127</v>
      </c>
      <c r="I15" s="1">
        <f t="shared" ref="I15:I45" si="2">H15*($L$7*$L$6+F15*$H$7)</f>
        <v>21190.133767766129</v>
      </c>
      <c r="J15" s="1">
        <f>($L$5*9.81-I15)/$L$5</f>
        <v>-413.99267535532255</v>
      </c>
      <c r="K15" s="1">
        <f>(-Tabel1[[#This Row],[q]]*Tabel1[[#This Row],[Area]]*$H$7)/$L$5</f>
        <v>-402.34431204619221</v>
      </c>
      <c r="P15" s="7"/>
      <c r="Q15" s="7"/>
      <c r="R15" s="7"/>
      <c r="S15" s="7"/>
      <c r="T15" s="7"/>
      <c r="U15" s="7"/>
      <c r="V15" s="7"/>
      <c r="W15" s="7"/>
      <c r="X15" s="7"/>
      <c r="Y15" s="7"/>
      <c r="Z15" s="7"/>
      <c r="AA15" s="7"/>
      <c r="AB15" s="7"/>
      <c r="AC15" s="7"/>
      <c r="AD15" s="7"/>
      <c r="AE15" s="7"/>
      <c r="AF15" s="7"/>
      <c r="AG15" s="7"/>
    </row>
    <row r="16" spans="1:33" x14ac:dyDescent="0.25">
      <c r="A16" s="20"/>
      <c r="C16" s="19">
        <f t="shared" ref="C16:C46" si="3">C15+$D$5</f>
        <v>5.0000000000000001E-3</v>
      </c>
      <c r="D16" s="1">
        <f t="shared" ref="D16:D30" si="4">D15+C16*J15</f>
        <v>147.90089738176488</v>
      </c>
      <c r="E16" s="1">
        <f t="shared" ref="E16:E79" si="5">E15-D15*$D$5</f>
        <v>1999.2500728481036</v>
      </c>
      <c r="F16" s="1">
        <f t="shared" si="1"/>
        <v>5</v>
      </c>
      <c r="G16" s="1">
        <f t="shared" si="0"/>
        <v>0.95412039516931912</v>
      </c>
      <c r="H16" s="1">
        <f t="shared" ref="H16:H30" si="6">0.5*G16*D16^2</f>
        <v>10435.536990527133</v>
      </c>
      <c r="I16" s="1">
        <f t="shared" si="2"/>
        <v>40176.817413529461</v>
      </c>
      <c r="J16" s="1">
        <f>($L$5*9.81-I16)/$L$5</f>
        <v>-793.72634827058926</v>
      </c>
      <c r="K16" s="1">
        <f>(-Tabel1[[#This Row],[q]]*Tabel1[[#This Row],[Area]]*$H$7)/$L$5</f>
        <v>-782.66527428953498</v>
      </c>
      <c r="P16" s="7"/>
      <c r="Q16" s="7"/>
      <c r="R16" s="7"/>
      <c r="S16" s="7"/>
      <c r="T16" s="7"/>
      <c r="U16" s="7"/>
      <c r="V16" s="7"/>
      <c r="W16" s="7"/>
      <c r="X16" s="7"/>
      <c r="Y16" s="7"/>
      <c r="Z16" s="7"/>
      <c r="AA16" s="7"/>
      <c r="AB16" s="7"/>
      <c r="AC16" s="7"/>
      <c r="AD16" s="7"/>
      <c r="AE16" s="7"/>
      <c r="AF16" s="7"/>
      <c r="AG16" s="7"/>
    </row>
    <row r="17" spans="1:33" x14ac:dyDescent="0.25">
      <c r="A17" s="20"/>
      <c r="C17" s="19">
        <f t="shared" si="3"/>
        <v>7.4999999999999997E-3</v>
      </c>
      <c r="D17" s="1">
        <f t="shared" si="4"/>
        <v>141.94794976973546</v>
      </c>
      <c r="E17" s="1">
        <f t="shared" si="5"/>
        <v>1998.8803206046491</v>
      </c>
      <c r="F17" s="1">
        <f t="shared" si="1"/>
        <v>7.5</v>
      </c>
      <c r="G17" s="1">
        <f t="shared" si="0"/>
        <v>0.95416449470801012</v>
      </c>
      <c r="H17" s="1">
        <f t="shared" si="6"/>
        <v>9612.8353717743194</v>
      </c>
      <c r="I17" s="1">
        <f t="shared" si="2"/>
        <v>55033.482503407977</v>
      </c>
      <c r="J17" s="1">
        <f t="shared" ref="J15:J45" si="7">($L$5*9.81-I17)/$L$5</f>
        <v>-1090.8596500681595</v>
      </c>
      <c r="K17" s="1">
        <f>(-Tabel1[[#This Row],[q]]*Tabel1[[#This Row],[Area]]*$H$7)/$L$5</f>
        <v>-1081.4439793246108</v>
      </c>
      <c r="P17" s="7"/>
      <c r="Q17" s="7"/>
      <c r="R17" s="7"/>
      <c r="S17" s="7"/>
      <c r="T17" s="7"/>
      <c r="U17" s="7"/>
      <c r="V17" s="7"/>
      <c r="W17" s="7"/>
      <c r="X17" s="25"/>
      <c r="Y17" s="25"/>
      <c r="Z17" s="25"/>
      <c r="AA17" s="25"/>
      <c r="AB17" s="25"/>
      <c r="AC17" s="25"/>
      <c r="AD17" s="25"/>
      <c r="AE17" s="25"/>
      <c r="AF17" s="25"/>
      <c r="AG17" s="7"/>
    </row>
    <row r="18" spans="1:33" x14ac:dyDescent="0.25">
      <c r="A18" s="20"/>
      <c r="C18" s="19">
        <f t="shared" si="3"/>
        <v>0.01</v>
      </c>
      <c r="D18" s="1">
        <f>D17+C18*J17</f>
        <v>131.03935326905386</v>
      </c>
      <c r="E18" s="1">
        <f t="shared" si="5"/>
        <v>1998.5254507302247</v>
      </c>
      <c r="F18" s="1">
        <f t="shared" si="1"/>
        <v>10</v>
      </c>
      <c r="G18" s="1">
        <f t="shared" si="0"/>
        <v>0.95420682117607958</v>
      </c>
      <c r="H18" s="1">
        <f>0.5*G18*D18^2</f>
        <v>8192.4915696492044</v>
      </c>
      <c r="I18" s="1">
        <f t="shared" si="2"/>
        <v>62262.935929333951</v>
      </c>
      <c r="J18" s="1">
        <f t="shared" si="7"/>
        <v>-1235.448718586679</v>
      </c>
      <c r="K18" s="1">
        <f>(-Tabel1[[#This Row],[q]]*Tabel1[[#This Row],[Area]]*$H$7)/$L$5</f>
        <v>-1228.8737354473806</v>
      </c>
      <c r="P18" s="7"/>
      <c r="Q18" s="7"/>
      <c r="R18" s="7"/>
      <c r="S18" s="7"/>
      <c r="T18" s="7"/>
      <c r="U18" s="7"/>
      <c r="V18" s="7"/>
      <c r="W18" s="7"/>
      <c r="X18" s="25"/>
      <c r="Y18" s="25"/>
      <c r="Z18" s="25"/>
      <c r="AA18" s="25"/>
      <c r="AB18" s="25"/>
      <c r="AC18" s="25"/>
      <c r="AD18" s="25"/>
      <c r="AE18" s="25"/>
      <c r="AF18" s="25"/>
      <c r="AG18" s="7"/>
    </row>
    <row r="19" spans="1:33" x14ac:dyDescent="0.25">
      <c r="A19" s="20"/>
      <c r="C19" s="19">
        <f t="shared" si="3"/>
        <v>1.2500000000000001E-2</v>
      </c>
      <c r="D19" s="1">
        <f>D18+C19*J18</f>
        <v>115.59624428672038</v>
      </c>
      <c r="E19" s="1">
        <f t="shared" si="5"/>
        <v>1998.197852347052</v>
      </c>
      <c r="F19" s="1">
        <f t="shared" si="1"/>
        <v>10</v>
      </c>
      <c r="G19" s="1">
        <f t="shared" si="0"/>
        <v>0.95424589655261727</v>
      </c>
      <c r="H19" s="1">
        <f t="shared" si="6"/>
        <v>6375.5514329749458</v>
      </c>
      <c r="I19" s="1">
        <f t="shared" si="2"/>
        <v>48454.190890609585</v>
      </c>
      <c r="J19" s="1">
        <f t="shared" si="7"/>
        <v>-959.27381781219174</v>
      </c>
      <c r="K19" s="1">
        <f>(-Tabel1[[#This Row],[q]]*Tabel1[[#This Row],[Area]]*$H$7)/$L$5</f>
        <v>-956.33271494624194</v>
      </c>
      <c r="P19" s="7"/>
      <c r="Q19" s="7"/>
      <c r="R19" s="7"/>
      <c r="S19" s="7"/>
      <c r="T19" s="7"/>
      <c r="U19" s="7"/>
      <c r="V19" s="7"/>
      <c r="W19" s="7"/>
      <c r="X19" s="25"/>
      <c r="Y19" s="25"/>
      <c r="Z19" s="25"/>
      <c r="AA19" s="25"/>
      <c r="AB19" s="25"/>
      <c r="AC19" s="25"/>
      <c r="AD19" s="25"/>
      <c r="AE19" s="25"/>
      <c r="AF19" s="25"/>
      <c r="AG19" s="7"/>
    </row>
    <row r="20" spans="1:33" x14ac:dyDescent="0.25">
      <c r="A20" s="20"/>
      <c r="C20" s="19">
        <f t="shared" si="3"/>
        <v>1.5000000000000001E-2</v>
      </c>
      <c r="D20" s="1">
        <f t="shared" si="4"/>
        <v>101.2071370195375</v>
      </c>
      <c r="E20" s="1">
        <f t="shared" si="5"/>
        <v>1997.9088617363352</v>
      </c>
      <c r="F20" s="1">
        <f t="shared" si="1"/>
        <v>10</v>
      </c>
      <c r="G20" s="1">
        <f t="shared" si="0"/>
        <v>0.95428036818828943</v>
      </c>
      <c r="H20" s="1">
        <f t="shared" si="6"/>
        <v>4887.2918359176092</v>
      </c>
      <c r="I20" s="1">
        <f t="shared" si="2"/>
        <v>37143.417952973825</v>
      </c>
      <c r="J20" s="1">
        <f>($L$5*9.81-I20)/$L$5</f>
        <v>-733.05835905947652</v>
      </c>
      <c r="K20" s="1">
        <f>(-Tabel1[[#This Row],[q]]*Tabel1[[#This Row],[Area]]*$H$7)/$L$5</f>
        <v>-733.09377538764147</v>
      </c>
      <c r="P20" s="7"/>
      <c r="Q20" s="7"/>
      <c r="R20" s="7"/>
      <c r="S20" s="7"/>
      <c r="T20" s="7"/>
      <c r="U20" s="7"/>
      <c r="V20" s="7"/>
      <c r="W20" s="7"/>
      <c r="X20" s="25"/>
      <c r="Y20" s="25"/>
      <c r="Z20" s="25"/>
      <c r="AA20" s="25"/>
      <c r="AB20" s="25"/>
      <c r="AC20" s="25"/>
      <c r="AD20" s="25"/>
      <c r="AE20" s="25"/>
      <c r="AF20" s="25"/>
      <c r="AG20" s="7"/>
    </row>
    <row r="21" spans="1:33" x14ac:dyDescent="0.25">
      <c r="A21" s="20"/>
      <c r="C21" s="19">
        <f t="shared" si="3"/>
        <v>1.7500000000000002E-2</v>
      </c>
      <c r="D21" s="1">
        <f t="shared" si="4"/>
        <v>88.378615735996661</v>
      </c>
      <c r="E21" s="1">
        <f t="shared" si="5"/>
        <v>1997.6558438937864</v>
      </c>
      <c r="F21" s="1">
        <f t="shared" si="1"/>
        <v>10</v>
      </c>
      <c r="G21" s="1">
        <f t="shared" si="0"/>
        <v>0.9543105499105623</v>
      </c>
      <c r="H21" s="1">
        <f t="shared" si="6"/>
        <v>3726.9547446306688</v>
      </c>
      <c r="I21" s="1">
        <f t="shared" si="2"/>
        <v>28324.85605919308</v>
      </c>
      <c r="J21" s="1">
        <f t="shared" si="7"/>
        <v>-556.68712118386156</v>
      </c>
      <c r="K21" s="1">
        <f>(-Tabel1[[#This Row],[q]]*Tabel1[[#This Row],[Area]]*$H$7)/$L$5</f>
        <v>-559.04321169460036</v>
      </c>
      <c r="P21" s="7"/>
      <c r="Q21" s="7"/>
      <c r="R21" s="7"/>
      <c r="S21" s="7"/>
      <c r="T21" s="7"/>
      <c r="U21" s="7"/>
      <c r="V21" s="7"/>
      <c r="W21" s="7"/>
      <c r="X21" s="25"/>
      <c r="Y21" s="25"/>
      <c r="Z21" s="25"/>
      <c r="AA21" s="25"/>
      <c r="AB21" s="25"/>
      <c r="AC21" s="25"/>
      <c r="AD21" s="25"/>
      <c r="AE21" s="25"/>
      <c r="AF21" s="25"/>
      <c r="AG21" s="7"/>
    </row>
    <row r="22" spans="1:33" x14ac:dyDescent="0.25">
      <c r="A22" s="20"/>
      <c r="C22" s="19">
        <f t="shared" si="3"/>
        <v>0.02</v>
      </c>
      <c r="D22" s="1">
        <f t="shared" si="4"/>
        <v>77.244873312319427</v>
      </c>
      <c r="E22" s="1">
        <f t="shared" si="5"/>
        <v>1997.4348973544463</v>
      </c>
      <c r="F22" s="1">
        <f t="shared" si="1"/>
        <v>10</v>
      </c>
      <c r="G22" s="1">
        <f t="shared" si="0"/>
        <v>0.95433690672620841</v>
      </c>
      <c r="H22" s="1">
        <f t="shared" si="6"/>
        <v>2847.1546286479893</v>
      </c>
      <c r="I22" s="1">
        <f>H22*($L$7*$L$6+F22*$H$7)</f>
        <v>21638.375177724716</v>
      </c>
      <c r="J22" s="1">
        <f>($L$5*9.81-I22)/$L$5</f>
        <v>-422.95750355449434</v>
      </c>
      <c r="K22" s="1">
        <f>(-Tabel1[[#This Row],[q]]*Tabel1[[#This Row],[Area]]*$H$7)/$L$5</f>
        <v>-427.07319429719843</v>
      </c>
      <c r="P22" s="7"/>
      <c r="Q22" s="7"/>
      <c r="R22" s="7"/>
      <c r="S22" s="7"/>
      <c r="T22" s="7"/>
      <c r="U22" s="7"/>
      <c r="V22" s="7"/>
      <c r="W22" s="7"/>
      <c r="X22" s="25"/>
      <c r="Y22" s="25"/>
      <c r="Z22" s="25"/>
      <c r="AA22" s="25"/>
      <c r="AB22" s="25"/>
      <c r="AC22" s="25"/>
      <c r="AD22" s="25"/>
      <c r="AE22" s="25"/>
      <c r="AF22" s="25"/>
      <c r="AG22" s="7"/>
    </row>
    <row r="23" spans="1:33" x14ac:dyDescent="0.25">
      <c r="A23" s="20"/>
      <c r="C23" s="19">
        <f t="shared" si="3"/>
        <v>2.2499999999999999E-2</v>
      </c>
      <c r="D23" s="1">
        <f t="shared" si="4"/>
        <v>67.728329482343298</v>
      </c>
      <c r="E23" s="1">
        <f t="shared" si="5"/>
        <v>1997.2417851711655</v>
      </c>
      <c r="F23" s="1">
        <f t="shared" si="1"/>
        <v>10</v>
      </c>
      <c r="G23" s="1">
        <f t="shared" si="0"/>
        <v>0.95435994376470856</v>
      </c>
      <c r="H23" s="1">
        <f t="shared" si="6"/>
        <v>2188.8849489130462</v>
      </c>
      <c r="I23" s="1">
        <f t="shared" si="2"/>
        <v>16635.525611739151</v>
      </c>
      <c r="J23" s="1">
        <f t="shared" si="7"/>
        <v>-322.90051223478304</v>
      </c>
      <c r="K23" s="1">
        <f>(-Tabel1[[#This Row],[q]]*Tabel1[[#This Row],[Area]]*$H$7)/$L$5</f>
        <v>-328.33274233695693</v>
      </c>
      <c r="P23" s="7"/>
      <c r="Q23" s="7"/>
      <c r="R23" s="7"/>
      <c r="S23" s="7"/>
      <c r="T23" s="7"/>
      <c r="U23" s="7"/>
      <c r="V23" s="7"/>
      <c r="W23" s="7"/>
      <c r="X23" s="25"/>
      <c r="Y23" s="25"/>
      <c r="Z23" s="25"/>
      <c r="AA23" s="25"/>
      <c r="AB23" s="25"/>
      <c r="AC23" s="25"/>
      <c r="AD23" s="25"/>
      <c r="AE23" s="25"/>
      <c r="AF23" s="25"/>
      <c r="AG23" s="7"/>
    </row>
    <row r="24" spans="1:33" x14ac:dyDescent="0.25">
      <c r="A24" s="20"/>
      <c r="C24" s="19">
        <f t="shared" si="3"/>
        <v>2.4999999999999998E-2</v>
      </c>
      <c r="D24" s="1">
        <f t="shared" si="4"/>
        <v>59.655816676473719</v>
      </c>
      <c r="E24" s="1">
        <f t="shared" si="5"/>
        <v>1997.0724643474596</v>
      </c>
      <c r="F24" s="1">
        <f t="shared" si="1"/>
        <v>10</v>
      </c>
      <c r="G24" s="1">
        <f t="shared" si="0"/>
        <v>0.95438014310494201</v>
      </c>
      <c r="H24" s="1">
        <f t="shared" si="6"/>
        <v>1698.2318827819138</v>
      </c>
      <c r="I24" s="1">
        <f t="shared" si="2"/>
        <v>12906.562309142544</v>
      </c>
      <c r="J24" s="1">
        <f t="shared" si="7"/>
        <v>-248.32124618285087</v>
      </c>
      <c r="K24" s="1">
        <f>(-Tabel1[[#This Row],[q]]*Tabel1[[#This Row],[Area]]*$H$7)/$L$5</f>
        <v>-254.73478241728705</v>
      </c>
      <c r="P24" s="7"/>
      <c r="Q24" s="7"/>
      <c r="R24" s="7"/>
      <c r="S24" s="7"/>
      <c r="T24" s="7"/>
      <c r="U24" s="7"/>
      <c r="V24" s="7"/>
      <c r="W24" s="7"/>
      <c r="X24" s="25"/>
      <c r="Y24" s="25"/>
      <c r="Z24" s="25"/>
      <c r="AA24" s="25"/>
      <c r="AB24" s="25"/>
      <c r="AC24" s="25"/>
      <c r="AD24" s="25"/>
      <c r="AE24" s="25"/>
      <c r="AF24" s="25"/>
      <c r="AG24" s="7"/>
    </row>
    <row r="25" spans="1:33" x14ac:dyDescent="0.25">
      <c r="A25" s="20"/>
      <c r="C25" s="19">
        <f t="shared" si="3"/>
        <v>2.7499999999999997E-2</v>
      </c>
      <c r="D25" s="1">
        <f t="shared" si="4"/>
        <v>52.826982406445325</v>
      </c>
      <c r="E25" s="1">
        <f t="shared" si="5"/>
        <v>1996.9233248057683</v>
      </c>
      <c r="F25" s="1">
        <f t="shared" si="1"/>
        <v>10</v>
      </c>
      <c r="G25" s="1">
        <f t="shared" si="0"/>
        <v>0.95439793524792882</v>
      </c>
      <c r="H25" s="1">
        <f t="shared" si="6"/>
        <v>1331.7144204439944</v>
      </c>
      <c r="I25" s="1">
        <f t="shared" si="2"/>
        <v>10121.029595374357</v>
      </c>
      <c r="J25" s="1">
        <f t="shared" si="7"/>
        <v>-192.61059190748713</v>
      </c>
      <c r="K25" s="1">
        <f>(-Tabel1[[#This Row],[q]]*Tabel1[[#This Row],[Area]]*$H$7)/$L$5</f>
        <v>-199.75716306659916</v>
      </c>
      <c r="P25" s="7"/>
      <c r="Q25" s="7"/>
      <c r="R25" s="7"/>
      <c r="S25" s="7"/>
      <c r="T25" s="7"/>
      <c r="U25" s="7"/>
      <c r="V25" s="7"/>
      <c r="W25" s="7"/>
      <c r="X25" s="25"/>
      <c r="Y25" s="25"/>
      <c r="Z25" s="25"/>
      <c r="AA25" s="25"/>
      <c r="AB25" s="25"/>
      <c r="AC25" s="25"/>
      <c r="AD25" s="25"/>
      <c r="AE25" s="25"/>
      <c r="AF25" s="25"/>
      <c r="AG25" s="7"/>
    </row>
    <row r="26" spans="1:33" x14ac:dyDescent="0.25">
      <c r="A26" s="20"/>
      <c r="C26" s="19">
        <f t="shared" si="3"/>
        <v>2.9999999999999995E-2</v>
      </c>
      <c r="D26" s="1">
        <f t="shared" si="4"/>
        <v>47.048664649220711</v>
      </c>
      <c r="E26" s="1">
        <f t="shared" si="5"/>
        <v>1996.7912573497522</v>
      </c>
      <c r="F26" s="1">
        <f t="shared" si="1"/>
        <v>10</v>
      </c>
      <c r="G26" s="1">
        <f t="shared" si="0"/>
        <v>0.95441369099139672</v>
      </c>
      <c r="H26" s="1">
        <f t="shared" si="6"/>
        <v>1056.3340235959215</v>
      </c>
      <c r="I26" s="1">
        <f t="shared" si="2"/>
        <v>8028.1385793290028</v>
      </c>
      <c r="J26" s="1">
        <f t="shared" si="7"/>
        <v>-150.75277158658005</v>
      </c>
      <c r="K26" s="1">
        <f>(-Tabel1[[#This Row],[q]]*Tabel1[[#This Row],[Area]]*$H$7)/$L$5</f>
        <v>-158.45010353938821</v>
      </c>
      <c r="P26" s="7"/>
      <c r="Q26" s="7"/>
      <c r="R26" s="7"/>
      <c r="S26" s="7"/>
      <c r="T26" s="7"/>
      <c r="U26" s="7"/>
      <c r="V26" s="7"/>
      <c r="W26" s="7"/>
      <c r="X26" s="25"/>
      <c r="Y26" s="25"/>
      <c r="Z26" s="25"/>
      <c r="AA26" s="25"/>
      <c r="AB26" s="25"/>
      <c r="AC26" s="25"/>
      <c r="AD26" s="25"/>
      <c r="AE26" s="25"/>
      <c r="AF26" s="25"/>
      <c r="AG26" s="7"/>
    </row>
    <row r="27" spans="1:33" x14ac:dyDescent="0.25">
      <c r="A27" s="20"/>
      <c r="C27" s="19">
        <f t="shared" si="3"/>
        <v>3.2499999999999994E-2</v>
      </c>
      <c r="D27" s="1">
        <f t="shared" si="4"/>
        <v>42.149199572656862</v>
      </c>
      <c r="E27" s="1">
        <f t="shared" si="5"/>
        <v>1996.673635688129</v>
      </c>
      <c r="F27" s="1">
        <f t="shared" si="1"/>
        <v>10</v>
      </c>
      <c r="G27" s="1">
        <f t="shared" si="0"/>
        <v>0.9544277235600811</v>
      </c>
      <c r="H27" s="1">
        <f t="shared" si="6"/>
        <v>847.79668396157285</v>
      </c>
      <c r="I27" s="1">
        <f t="shared" si="2"/>
        <v>6443.2547981079533</v>
      </c>
      <c r="J27" s="1">
        <f t="shared" si="7"/>
        <v>-119.05509596215907</v>
      </c>
      <c r="K27" s="1">
        <f>(-Tabel1[[#This Row],[q]]*Tabel1[[#This Row],[Area]]*$H$7)/$L$5</f>
        <v>-127.16950259423592</v>
      </c>
      <c r="P27" s="7"/>
      <c r="Q27" s="7"/>
      <c r="R27" s="7"/>
      <c r="S27" s="7"/>
      <c r="T27" s="7"/>
      <c r="U27" s="7"/>
      <c r="V27" s="7"/>
      <c r="W27" s="7"/>
      <c r="X27" s="25"/>
      <c r="Y27" s="25"/>
      <c r="Z27" s="25"/>
      <c r="AA27" s="25"/>
      <c r="AB27" s="25"/>
      <c r="AC27" s="25"/>
      <c r="AD27" s="25"/>
      <c r="AE27" s="25"/>
      <c r="AF27" s="25"/>
      <c r="AG27" s="7"/>
    </row>
    <row r="28" spans="1:33" x14ac:dyDescent="0.25">
      <c r="A28" s="20"/>
      <c r="C28" s="19">
        <f t="shared" si="3"/>
        <v>3.4999999999999996E-2</v>
      </c>
      <c r="D28" s="1">
        <f t="shared" si="4"/>
        <v>37.982271213981292</v>
      </c>
      <c r="E28" s="1">
        <f t="shared" si="5"/>
        <v>1996.5682626891974</v>
      </c>
      <c r="F28" s="1">
        <f t="shared" si="1"/>
        <v>10</v>
      </c>
      <c r="G28" s="1">
        <f t="shared" si="0"/>
        <v>0.95444029500681105</v>
      </c>
      <c r="H28" s="1">
        <f t="shared" si="6"/>
        <v>688.46304241511564</v>
      </c>
      <c r="I28" s="1">
        <f t="shared" si="2"/>
        <v>5232.3191223548783</v>
      </c>
      <c r="J28" s="1">
        <f t="shared" si="7"/>
        <v>-94.836382447097563</v>
      </c>
      <c r="K28" s="1">
        <f>(-Tabel1[[#This Row],[q]]*Tabel1[[#This Row],[Area]]*$H$7)/$L$5</f>
        <v>-103.26945636226733</v>
      </c>
      <c r="P28" s="7"/>
      <c r="Q28" s="7"/>
      <c r="R28" s="7"/>
      <c r="S28" s="7"/>
      <c r="T28" s="7"/>
      <c r="U28" s="7"/>
      <c r="V28" s="7"/>
      <c r="W28" s="7"/>
      <c r="X28" s="25"/>
      <c r="Y28" s="25"/>
      <c r="Z28" s="25"/>
      <c r="AA28" s="25"/>
      <c r="AB28" s="25"/>
      <c r="AC28" s="25"/>
      <c r="AD28" s="25"/>
      <c r="AE28" s="25"/>
      <c r="AF28" s="25"/>
      <c r="AG28" s="7"/>
    </row>
    <row r="29" spans="1:33" x14ac:dyDescent="0.25">
      <c r="A29" s="20"/>
      <c r="C29" s="19">
        <f t="shared" si="3"/>
        <v>3.7499999999999999E-2</v>
      </c>
      <c r="D29" s="1">
        <f t="shared" si="4"/>
        <v>34.425906872215137</v>
      </c>
      <c r="E29" s="1">
        <f t="shared" si="5"/>
        <v>1996.4733070111624</v>
      </c>
      <c r="F29" s="1">
        <f>IF(F28+$H$8*$D$5&gt;$H$6,$H$6,F28+$H$8*$D$5)</f>
        <v>10</v>
      </c>
      <c r="G29" s="1">
        <f t="shared" si="0"/>
        <v>0.9544516237647136</v>
      </c>
      <c r="H29" s="1">
        <f t="shared" si="6"/>
        <v>565.58086090194104</v>
      </c>
      <c r="I29" s="1">
        <f t="shared" si="2"/>
        <v>4298.4145428547517</v>
      </c>
      <c r="J29" s="1">
        <f t="shared" si="7"/>
        <v>-76.158290857095039</v>
      </c>
      <c r="K29" s="1">
        <f>(-Tabel1[[#This Row],[q]]*Tabel1[[#This Row],[Area]]*$H$7)/$L$5</f>
        <v>-84.83712913529115</v>
      </c>
      <c r="P29" s="7"/>
      <c r="Q29" s="7"/>
      <c r="R29" s="7"/>
      <c r="S29" s="7"/>
      <c r="T29" s="7"/>
      <c r="U29" s="7"/>
      <c r="V29" s="7"/>
      <c r="W29" s="7"/>
      <c r="X29" s="25"/>
      <c r="Y29" s="25"/>
      <c r="Z29" s="25"/>
      <c r="AA29" s="25"/>
      <c r="AB29" s="25"/>
      <c r="AC29" s="25"/>
      <c r="AD29" s="25"/>
      <c r="AE29" s="25"/>
      <c r="AF29" s="25"/>
      <c r="AG29" s="7"/>
    </row>
    <row r="30" spans="1:33" x14ac:dyDescent="0.25">
      <c r="A30" s="20"/>
      <c r="C30" s="19">
        <f t="shared" si="3"/>
        <v>0.04</v>
      </c>
      <c r="D30" s="1">
        <f t="shared" si="4"/>
        <v>31.379575237931334</v>
      </c>
      <c r="E30" s="1">
        <f t="shared" si="5"/>
        <v>1996.387242243982</v>
      </c>
      <c r="F30" s="1">
        <f t="shared" si="1"/>
        <v>10</v>
      </c>
      <c r="G30" s="1">
        <f t="shared" si="0"/>
        <v>0.95446189190204422</v>
      </c>
      <c r="H30" s="1">
        <f t="shared" si="6"/>
        <v>469.91869032550039</v>
      </c>
      <c r="I30" s="1">
        <f t="shared" si="2"/>
        <v>3571.3820464738028</v>
      </c>
      <c r="J30" s="1">
        <f t="shared" si="7"/>
        <v>-61.617640929476053</v>
      </c>
      <c r="K30" s="1">
        <f>(-Tabel1[[#This Row],[q]]*Tabel1[[#This Row],[Area]]*$H$7)/$L$5</f>
        <v>-70.487803548825056</v>
      </c>
      <c r="P30" s="7"/>
      <c r="Q30" s="7"/>
      <c r="R30" s="7"/>
      <c r="S30" s="7"/>
      <c r="T30" s="7"/>
      <c r="U30" s="7"/>
      <c r="V30" s="7"/>
      <c r="W30" s="7"/>
      <c r="X30" s="7"/>
      <c r="Y30" s="7"/>
      <c r="Z30" s="7"/>
      <c r="AA30" s="7"/>
      <c r="AB30" s="7"/>
      <c r="AC30" s="7"/>
      <c r="AD30" s="7"/>
      <c r="AE30" s="7"/>
      <c r="AF30" s="7"/>
      <c r="AG30" s="7"/>
    </row>
    <row r="31" spans="1:33" x14ac:dyDescent="0.25">
      <c r="A31" s="20"/>
      <c r="C31" s="19">
        <f t="shared" si="3"/>
        <v>4.2500000000000003E-2</v>
      </c>
      <c r="D31" s="1">
        <f>D30+C31*J30</f>
        <v>28.760825498428602</v>
      </c>
      <c r="E31" s="1">
        <f t="shared" si="5"/>
        <v>1996.3087933058871</v>
      </c>
      <c r="F31" s="1">
        <f t="shared" si="1"/>
        <v>10</v>
      </c>
      <c r="G31" s="1">
        <f t="shared" si="0"/>
        <v>0.95447125151316881</v>
      </c>
      <c r="H31" s="1">
        <f>0.5*G31*D31^2</f>
        <v>394.76219086955592</v>
      </c>
      <c r="I31" s="1">
        <f t="shared" si="2"/>
        <v>3000.1926506086247</v>
      </c>
      <c r="J31" s="1">
        <f t="shared" si="7"/>
        <v>-50.193853012172497</v>
      </c>
      <c r="K31" s="1">
        <f>(-Tabel1[[#This Row],[q]]*Tabel1[[#This Row],[Area]]*$H$7)/$L$5</f>
        <v>-59.214328630433393</v>
      </c>
      <c r="P31" s="7"/>
      <c r="Q31" s="7"/>
      <c r="R31" s="7"/>
      <c r="S31" s="7"/>
      <c r="T31" s="7"/>
      <c r="U31" s="7"/>
      <c r="V31" s="7"/>
      <c r="W31" s="7"/>
      <c r="X31" s="7"/>
      <c r="Y31" s="7"/>
      <c r="Z31" s="7"/>
      <c r="AA31" s="7"/>
      <c r="AB31" s="7"/>
      <c r="AC31" s="7"/>
      <c r="AD31" s="7"/>
      <c r="AE31" s="7"/>
      <c r="AF31" s="7"/>
      <c r="AG31" s="7"/>
    </row>
    <row r="32" spans="1:33" x14ac:dyDescent="0.25">
      <c r="A32" s="20"/>
      <c r="C32" s="19">
        <f t="shared" si="3"/>
        <v>4.5000000000000005E-2</v>
      </c>
      <c r="D32" s="1">
        <f t="shared" ref="D32:D38" si="8">D31+C32*J31</f>
        <v>26.502102112880841</v>
      </c>
      <c r="E32" s="1">
        <f t="shared" si="5"/>
        <v>1996.2368912421409</v>
      </c>
      <c r="F32" s="1">
        <f t="shared" si="1"/>
        <v>10</v>
      </c>
      <c r="G32" s="1">
        <f t="shared" si="0"/>
        <v>0.95447983010831627</v>
      </c>
      <c r="H32" s="1">
        <f t="shared" ref="H32:H38" si="9">0.5*G32*D32^2</f>
        <v>335.19490270080018</v>
      </c>
      <c r="I32" s="1">
        <f t="shared" si="2"/>
        <v>2547.4812605260813</v>
      </c>
      <c r="J32" s="1">
        <f>($L$5*9.81-I32)/$L$5</f>
        <v>-41.139625210521629</v>
      </c>
      <c r="K32" s="1">
        <f>(-Tabel1[[#This Row],[q]]*Tabel1[[#This Row],[Area]]*$H$7)/$L$5</f>
        <v>-50.279235405120026</v>
      </c>
      <c r="P32" s="7"/>
      <c r="Q32" s="7"/>
      <c r="R32" s="7"/>
      <c r="S32" s="7"/>
      <c r="T32" s="7"/>
      <c r="U32" s="7"/>
      <c r="V32" s="7"/>
      <c r="W32" s="7"/>
      <c r="X32" s="7"/>
      <c r="Y32" s="7"/>
      <c r="Z32" s="7"/>
      <c r="AA32" s="7"/>
      <c r="AB32" s="7"/>
      <c r="AC32" s="7"/>
      <c r="AD32" s="7"/>
      <c r="AE32" s="7"/>
      <c r="AF32" s="7"/>
      <c r="AG32" s="7"/>
    </row>
    <row r="33" spans="1:33" x14ac:dyDescent="0.25">
      <c r="A33" s="20"/>
      <c r="C33" s="19">
        <f t="shared" si="3"/>
        <v>4.7500000000000007E-2</v>
      </c>
      <c r="D33" s="1">
        <f t="shared" si="8"/>
        <v>24.547969915381064</v>
      </c>
      <c r="E33" s="1">
        <f t="shared" si="5"/>
        <v>1996.1706359868588</v>
      </c>
      <c r="F33" s="1">
        <f t="shared" si="1"/>
        <v>10</v>
      </c>
      <c r="G33" s="1">
        <f t="shared" si="0"/>
        <v>0.95448773505415097</v>
      </c>
      <c r="H33" s="1">
        <f t="shared" si="9"/>
        <v>287.58850372421944</v>
      </c>
      <c r="I33" s="1">
        <f t="shared" si="2"/>
        <v>2185.6726283040675</v>
      </c>
      <c r="J33" s="1">
        <f t="shared" si="7"/>
        <v>-33.903452566081349</v>
      </c>
      <c r="K33" s="1">
        <f>(-Tabel1[[#This Row],[q]]*Tabel1[[#This Row],[Area]]*$H$7)/$L$5</f>
        <v>-43.138275558632913</v>
      </c>
      <c r="P33" s="7"/>
      <c r="Q33" s="7"/>
      <c r="R33" s="7"/>
      <c r="S33" s="7"/>
      <c r="T33" s="7"/>
      <c r="U33" s="7"/>
      <c r="V33" s="7"/>
      <c r="W33" s="7"/>
      <c r="X33" s="7"/>
      <c r="Y33" s="7"/>
      <c r="Z33" s="7"/>
      <c r="AA33" s="7"/>
      <c r="AB33" s="7"/>
      <c r="AC33" s="7"/>
      <c r="AD33" s="7"/>
      <c r="AE33" s="7"/>
      <c r="AF33" s="7"/>
      <c r="AG33" s="7"/>
    </row>
    <row r="34" spans="1:33" x14ac:dyDescent="0.25">
      <c r="A34" s="20"/>
      <c r="C34" s="19">
        <f t="shared" si="3"/>
        <v>5.000000000000001E-2</v>
      </c>
      <c r="D34" s="1">
        <f t="shared" si="8"/>
        <v>22.852797287076996</v>
      </c>
      <c r="E34" s="1">
        <f t="shared" si="5"/>
        <v>1996.1092660620702</v>
      </c>
      <c r="F34" s="1">
        <f t="shared" si="1"/>
        <v>10</v>
      </c>
      <c r="G34" s="1">
        <f t="shared" si="0"/>
        <v>0.95449505718729977</v>
      </c>
      <c r="H34" s="1">
        <f t="shared" si="9"/>
        <v>249.24268590684443</v>
      </c>
      <c r="I34" s="1">
        <f t="shared" si="2"/>
        <v>1894.2444128920176</v>
      </c>
      <c r="J34" s="1">
        <f t="shared" si="7"/>
        <v>-28.074888257840353</v>
      </c>
      <c r="K34" s="1">
        <f>(-Tabel1[[#This Row],[q]]*Tabel1[[#This Row],[Area]]*$H$7)/$L$5</f>
        <v>-37.386402886026666</v>
      </c>
      <c r="P34" s="7"/>
      <c r="Q34" s="7"/>
      <c r="R34" s="7"/>
      <c r="S34" s="7"/>
      <c r="T34" s="7"/>
      <c r="U34" s="7"/>
      <c r="V34" s="7"/>
      <c r="W34" s="7"/>
      <c r="X34" s="7"/>
      <c r="Y34" s="7"/>
      <c r="Z34" s="7"/>
      <c r="AA34" s="7"/>
      <c r="AB34" s="7"/>
      <c r="AC34" s="7"/>
      <c r="AD34" s="7"/>
      <c r="AE34" s="7"/>
      <c r="AF34" s="7"/>
      <c r="AG34" s="7"/>
    </row>
    <row r="35" spans="1:33" x14ac:dyDescent="0.25">
      <c r="A35" s="20"/>
      <c r="C35" s="19">
        <f>C34+$D$5</f>
        <v>5.2500000000000012E-2</v>
      </c>
      <c r="D35" s="1">
        <f t="shared" si="8"/>
        <v>21.378865653540377</v>
      </c>
      <c r="E35" s="1">
        <f t="shared" si="5"/>
        <v>1996.0521340688526</v>
      </c>
      <c r="F35" s="1">
        <f t="shared" si="1"/>
        <v>10</v>
      </c>
      <c r="G35" s="1">
        <f t="shared" si="0"/>
        <v>0.95450187373728157</v>
      </c>
      <c r="H35" s="1">
        <f t="shared" si="9"/>
        <v>218.13035486901992</v>
      </c>
      <c r="I35" s="1">
        <f t="shared" si="2"/>
        <v>1657.7906970045512</v>
      </c>
      <c r="J35" s="1">
        <f t="shared" si="7"/>
        <v>-23.345813940091023</v>
      </c>
      <c r="K35" s="1">
        <f>(-Tabel1[[#This Row],[q]]*Tabel1[[#This Row],[Area]]*$H$7)/$L$5</f>
        <v>-32.719553230352986</v>
      </c>
      <c r="P35" s="7"/>
      <c r="Q35" s="7"/>
      <c r="R35" s="7"/>
      <c r="S35" s="7"/>
      <c r="T35" s="7"/>
      <c r="U35" s="7"/>
      <c r="V35" s="7"/>
      <c r="W35" s="7"/>
      <c r="X35" s="7"/>
      <c r="Y35" s="7"/>
      <c r="Z35" s="7"/>
      <c r="AA35" s="7"/>
      <c r="AB35" s="7"/>
      <c r="AC35" s="7"/>
      <c r="AD35" s="7"/>
      <c r="AE35" s="7"/>
      <c r="AF35" s="7"/>
      <c r="AG35" s="7"/>
    </row>
    <row r="36" spans="1:33" x14ac:dyDescent="0.25">
      <c r="A36" s="20"/>
      <c r="C36" s="19">
        <f t="shared" si="3"/>
        <v>5.5000000000000014E-2</v>
      </c>
      <c r="D36" s="1">
        <f t="shared" si="8"/>
        <v>20.094845886835369</v>
      </c>
      <c r="E36" s="1">
        <f t="shared" si="5"/>
        <v>1995.9986869047189</v>
      </c>
      <c r="F36" s="1">
        <f t="shared" si="1"/>
        <v>10</v>
      </c>
      <c r="G36" s="1">
        <f t="shared" si="0"/>
        <v>0.95450825068587242</v>
      </c>
      <c r="H36" s="1">
        <f t="shared" si="9"/>
        <v>192.7165670228332</v>
      </c>
      <c r="I36" s="1">
        <f t="shared" si="2"/>
        <v>1464.6459093735323</v>
      </c>
      <c r="J36" s="1">
        <f t="shared" si="7"/>
        <v>-19.482918187470645</v>
      </c>
      <c r="K36" s="1">
        <f>(-Tabel1[[#This Row],[q]]*Tabel1[[#This Row],[Area]]*$H$7)/$L$5</f>
        <v>-28.907485053424981</v>
      </c>
      <c r="P36" s="7"/>
      <c r="Q36" s="7"/>
      <c r="R36" s="7"/>
      <c r="S36" s="7"/>
      <c r="T36" s="7"/>
      <c r="U36" s="7"/>
      <c r="V36" s="7"/>
      <c r="W36" s="7"/>
      <c r="X36" s="7"/>
      <c r="Y36" s="7"/>
      <c r="Z36" s="7"/>
      <c r="AA36" s="7"/>
      <c r="AB36" s="7"/>
      <c r="AC36" s="7"/>
      <c r="AD36" s="7"/>
      <c r="AE36" s="7"/>
      <c r="AF36" s="7"/>
      <c r="AG36" s="7"/>
    </row>
    <row r="37" spans="1:33" x14ac:dyDescent="0.25">
      <c r="A37" s="6"/>
      <c r="C37" s="19">
        <f t="shared" si="3"/>
        <v>5.7500000000000016E-2</v>
      </c>
      <c r="D37" s="1">
        <f t="shared" si="8"/>
        <v>18.974578091055808</v>
      </c>
      <c r="E37" s="1">
        <f t="shared" si="5"/>
        <v>1995.9484497900019</v>
      </c>
      <c r="F37" s="1">
        <f t="shared" si="1"/>
        <v>10</v>
      </c>
      <c r="G37" s="1">
        <f t="shared" si="0"/>
        <v>0.95451424467225343</v>
      </c>
      <c r="H37" s="1">
        <f t="shared" si="9"/>
        <v>171.82908369188496</v>
      </c>
      <c r="I37" s="1">
        <f t="shared" si="2"/>
        <v>1305.9010360583256</v>
      </c>
      <c r="J37" s="1">
        <f t="shared" si="7"/>
        <v>-16.308020721166514</v>
      </c>
      <c r="K37" s="1">
        <f>(-Tabel1[[#This Row],[q]]*Tabel1[[#This Row],[Area]]*$H$7)/$L$5</f>
        <v>-25.774362553782744</v>
      </c>
      <c r="P37" s="7"/>
      <c r="Q37" s="7"/>
      <c r="R37" s="7"/>
      <c r="S37" s="7"/>
      <c r="T37" s="7"/>
      <c r="U37" s="7"/>
      <c r="V37" s="7"/>
      <c r="W37" s="7"/>
      <c r="X37" s="7"/>
      <c r="Y37" s="7"/>
      <c r="Z37" s="7"/>
      <c r="AA37" s="7"/>
      <c r="AB37" s="7"/>
      <c r="AC37" s="7"/>
      <c r="AD37" s="7"/>
      <c r="AE37" s="7"/>
      <c r="AF37" s="7"/>
      <c r="AG37" s="7"/>
    </row>
    <row r="38" spans="1:33" x14ac:dyDescent="0.25">
      <c r="C38" s="19">
        <f t="shared" si="3"/>
        <v>6.0000000000000019E-2</v>
      </c>
      <c r="D38" s="1">
        <f t="shared" si="8"/>
        <v>17.996096847785815</v>
      </c>
      <c r="E38" s="1">
        <f t="shared" si="5"/>
        <v>1995.9010133447741</v>
      </c>
      <c r="F38" s="1">
        <f t="shared" si="1"/>
        <v>10</v>
      </c>
      <c r="G38" s="1">
        <f t="shared" si="0"/>
        <v>0.95451990453436952</v>
      </c>
      <c r="H38" s="1">
        <f t="shared" si="9"/>
        <v>154.56517034881139</v>
      </c>
      <c r="I38" s="1">
        <f t="shared" si="2"/>
        <v>1174.6952946509666</v>
      </c>
      <c r="J38" s="1">
        <f t="shared" si="7"/>
        <v>-13.683905893019332</v>
      </c>
      <c r="K38" s="1">
        <f>(-Tabel1[[#This Row],[q]]*Tabel1[[#This Row],[Area]]*$H$7)/$L$5</f>
        <v>-23.184775552321707</v>
      </c>
      <c r="P38" s="7"/>
      <c r="Q38" s="7"/>
      <c r="R38" s="7"/>
      <c r="S38" s="7"/>
      <c r="T38" s="7"/>
      <c r="U38" s="7"/>
      <c r="V38" s="7"/>
      <c r="W38" s="7"/>
      <c r="X38" s="7"/>
      <c r="Y38" s="7"/>
      <c r="Z38" s="7"/>
      <c r="AA38" s="7"/>
      <c r="AB38" s="7"/>
      <c r="AC38" s="7"/>
      <c r="AD38" s="7"/>
      <c r="AE38" s="7"/>
      <c r="AF38" s="7"/>
      <c r="AG38" s="7"/>
    </row>
    <row r="39" spans="1:33" x14ac:dyDescent="0.25">
      <c r="A39" s="23" t="s">
        <v>37</v>
      </c>
      <c r="C39" s="19">
        <f t="shared" si="3"/>
        <v>6.2500000000000014E-2</v>
      </c>
      <c r="D39" s="1">
        <f>D38+C39*J38</f>
        <v>17.140852729472105</v>
      </c>
      <c r="E39" s="1">
        <f t="shared" si="5"/>
        <v>1995.8560231026547</v>
      </c>
      <c r="F39" s="1">
        <f t="shared" si="1"/>
        <v>10</v>
      </c>
      <c r="G39" s="1">
        <f t="shared" si="0"/>
        <v>0.95452527255966535</v>
      </c>
      <c r="H39" s="1">
        <f>0.5*G39*D39^2</f>
        <v>140.2239778626718</v>
      </c>
      <c r="I39" s="1">
        <f t="shared" si="2"/>
        <v>1065.7022317563055</v>
      </c>
      <c r="J39" s="1">
        <f t="shared" si="7"/>
        <v>-11.50404463512611</v>
      </c>
      <c r="K39" s="1">
        <f>(-Tabel1[[#This Row],[q]]*Tabel1[[#This Row],[Area]]*$H$7)/$L$5</f>
        <v>-21.03359667940077</v>
      </c>
      <c r="P39" s="7"/>
      <c r="Q39" s="7"/>
      <c r="R39" s="7"/>
      <c r="S39" s="7"/>
      <c r="T39" s="7"/>
      <c r="U39" s="7"/>
      <c r="V39" s="7"/>
      <c r="W39" s="7"/>
      <c r="X39" s="7"/>
      <c r="Y39" s="7"/>
      <c r="Z39" s="7"/>
      <c r="AA39" s="7"/>
      <c r="AB39" s="7"/>
      <c r="AC39" s="7"/>
      <c r="AD39" s="7"/>
      <c r="AE39" s="7"/>
      <c r="AF39" s="7"/>
      <c r="AG39" s="7"/>
    </row>
    <row r="40" spans="1:33" x14ac:dyDescent="0.25">
      <c r="A40" s="23"/>
      <c r="C40" s="19">
        <f t="shared" si="3"/>
        <v>6.5000000000000016E-2</v>
      </c>
      <c r="D40" s="1">
        <f t="shared" ref="D40:D48" si="10">D39+C40*J39</f>
        <v>16.393089828188906</v>
      </c>
      <c r="E40" s="1">
        <f t="shared" si="5"/>
        <v>1995.8131709708309</v>
      </c>
      <c r="F40" s="1">
        <f t="shared" si="1"/>
        <v>10</v>
      </c>
      <c r="G40" s="1">
        <f t="shared" si="0"/>
        <v>0.95453038550371028</v>
      </c>
      <c r="H40" s="1">
        <f t="shared" ref="H40:H48" si="11">0.5*G40*D40^2</f>
        <v>128.25709514118941</v>
      </c>
      <c r="I40" s="1">
        <f t="shared" si="2"/>
        <v>974.75392307303946</v>
      </c>
      <c r="J40" s="1">
        <f t="shared" si="7"/>
        <v>-9.6850784614607885</v>
      </c>
      <c r="K40" s="1">
        <f>(-Tabel1[[#This Row],[q]]*Tabel1[[#This Row],[Area]]*$H$7)/$L$5</f>
        <v>-19.238564271178412</v>
      </c>
      <c r="P40" s="7"/>
      <c r="Q40" s="7"/>
      <c r="R40" s="7"/>
      <c r="S40" s="7"/>
      <c r="T40" s="7"/>
      <c r="U40" s="7"/>
      <c r="V40" s="7"/>
      <c r="W40" s="7"/>
      <c r="X40" s="7"/>
      <c r="Y40" s="7"/>
      <c r="Z40" s="7"/>
      <c r="AA40" s="7"/>
      <c r="AB40" s="7"/>
      <c r="AC40" s="7"/>
      <c r="AD40" s="7"/>
      <c r="AE40" s="7"/>
      <c r="AF40" s="7"/>
      <c r="AG40" s="7"/>
    </row>
    <row r="41" spans="1:33" x14ac:dyDescent="0.25">
      <c r="A41" s="23"/>
      <c r="C41" s="19">
        <f t="shared" si="3"/>
        <v>6.7500000000000018E-2</v>
      </c>
      <c r="D41" s="1">
        <f t="shared" si="10"/>
        <v>15.739347032040301</v>
      </c>
      <c r="E41" s="1">
        <f t="shared" si="5"/>
        <v>1995.7721882462604</v>
      </c>
      <c r="F41" s="1">
        <f t="shared" si="1"/>
        <v>10</v>
      </c>
      <c r="G41" s="1">
        <f t="shared" si="0"/>
        <v>0.95453527542322081</v>
      </c>
      <c r="H41" s="1">
        <f t="shared" si="11"/>
        <v>118.23210156203949</v>
      </c>
      <c r="I41" s="1">
        <f t="shared" si="2"/>
        <v>898.56397187150003</v>
      </c>
      <c r="J41" s="1">
        <f t="shared" si="7"/>
        <v>-8.1612794374300002</v>
      </c>
      <c r="K41" s="1">
        <f>(-Tabel1[[#This Row],[q]]*Tabel1[[#This Row],[Area]]*$H$7)/$L$5</f>
        <v>-17.734815234305923</v>
      </c>
      <c r="P41" s="7"/>
      <c r="Q41" s="7"/>
      <c r="R41" s="7"/>
      <c r="S41" s="7"/>
      <c r="T41" s="7"/>
      <c r="U41" s="7"/>
      <c r="V41" s="7"/>
      <c r="W41" s="7"/>
      <c r="X41" s="7"/>
      <c r="Y41" s="7"/>
      <c r="Z41" s="7"/>
      <c r="AA41" s="7"/>
      <c r="AB41" s="7"/>
      <c r="AC41" s="7"/>
      <c r="AD41" s="7"/>
      <c r="AE41" s="7"/>
      <c r="AF41" s="7"/>
      <c r="AG41" s="7"/>
    </row>
    <row r="42" spans="1:33" ht="15" customHeight="1" x14ac:dyDescent="0.25">
      <c r="A42" s="23"/>
      <c r="C42" s="19">
        <f t="shared" si="3"/>
        <v>7.0000000000000021E-2</v>
      </c>
      <c r="D42" s="1">
        <f t="shared" si="10"/>
        <v>15.168057471420202</v>
      </c>
      <c r="E42" s="1">
        <f t="shared" si="5"/>
        <v>1995.7328398786804</v>
      </c>
      <c r="F42" s="1">
        <f t="shared" si="1"/>
        <v>10</v>
      </c>
      <c r="G42" s="1">
        <f t="shared" si="0"/>
        <v>0.95453997036037763</v>
      </c>
      <c r="H42" s="1">
        <f t="shared" si="11"/>
        <v>109.80548995827779</v>
      </c>
      <c r="I42" s="1">
        <f t="shared" si="2"/>
        <v>834.52172368291122</v>
      </c>
      <c r="J42" s="1">
        <f t="shared" si="7"/>
        <v>-6.8804344736582239</v>
      </c>
      <c r="K42" s="1">
        <f>(-Tabel1[[#This Row],[q]]*Tabel1[[#This Row],[Area]]*$H$7)/$L$5</f>
        <v>-16.470823493741669</v>
      </c>
      <c r="P42" s="7"/>
      <c r="Q42" s="7"/>
      <c r="R42" s="7"/>
      <c r="S42" s="7"/>
      <c r="T42" s="7"/>
      <c r="U42" s="7"/>
      <c r="V42" s="7"/>
      <c r="W42" s="7"/>
      <c r="X42" s="7"/>
      <c r="Y42" s="7"/>
      <c r="Z42" s="7"/>
      <c r="AA42" s="7"/>
      <c r="AB42" s="7"/>
      <c r="AC42" s="7"/>
      <c r="AD42" s="7"/>
      <c r="AE42" s="7"/>
      <c r="AF42" s="7"/>
      <c r="AG42" s="7"/>
    </row>
    <row r="43" spans="1:33" x14ac:dyDescent="0.25">
      <c r="A43" s="23"/>
      <c r="C43" s="19">
        <f t="shared" si="3"/>
        <v>7.2500000000000023E-2</v>
      </c>
      <c r="D43" s="1">
        <f t="shared" si="10"/>
        <v>14.66922597207998</v>
      </c>
      <c r="E43" s="1">
        <f t="shared" si="5"/>
        <v>1995.6949197350018</v>
      </c>
      <c r="F43" s="1">
        <f t="shared" si="1"/>
        <v>10</v>
      </c>
      <c r="G43" s="1">
        <f t="shared" si="0"/>
        <v>0.95454449490770366</v>
      </c>
      <c r="H43" s="1">
        <f t="shared" si="11"/>
        <v>102.70239681821452</v>
      </c>
      <c r="I43" s="1">
        <f t="shared" si="2"/>
        <v>780.53821581843033</v>
      </c>
      <c r="J43" s="1">
        <f t="shared" si="7"/>
        <v>-5.8007643163686069</v>
      </c>
      <c r="K43" s="1">
        <f>(-Tabel1[[#This Row],[q]]*Tabel1[[#This Row],[Area]]*$H$7)/$L$5</f>
        <v>-15.405359522732178</v>
      </c>
      <c r="P43" s="7"/>
      <c r="Q43" s="7"/>
      <c r="R43" s="7"/>
      <c r="S43" s="7"/>
      <c r="T43" s="7"/>
      <c r="U43" s="7"/>
      <c r="V43" s="7"/>
      <c r="W43" s="7"/>
      <c r="X43" s="7"/>
      <c r="Y43" s="7"/>
      <c r="Z43" s="7"/>
      <c r="AA43" s="7"/>
      <c r="AB43" s="7"/>
      <c r="AC43" s="7"/>
      <c r="AD43" s="7"/>
      <c r="AE43" s="7"/>
      <c r="AF43" s="7"/>
      <c r="AG43" s="7"/>
    </row>
    <row r="44" spans="1:33" x14ac:dyDescent="0.25">
      <c r="A44" s="23"/>
      <c r="C44" s="19">
        <f t="shared" si="3"/>
        <v>7.5000000000000025E-2</v>
      </c>
      <c r="D44" s="1">
        <f t="shared" si="10"/>
        <v>14.234168648352334</v>
      </c>
      <c r="E44" s="1">
        <f t="shared" si="5"/>
        <v>1995.6582466700715</v>
      </c>
      <c r="F44" s="1">
        <f t="shared" si="1"/>
        <v>10</v>
      </c>
      <c r="G44" s="1">
        <f t="shared" si="0"/>
        <v>0.95454887067676319</v>
      </c>
      <c r="H44" s="1">
        <f t="shared" si="11"/>
        <v>96.701316512579751</v>
      </c>
      <c r="I44" s="1">
        <f t="shared" si="2"/>
        <v>734.93000549560611</v>
      </c>
      <c r="J44" s="1">
        <f t="shared" si="7"/>
        <v>-4.8886001099121223</v>
      </c>
      <c r="K44" s="1">
        <f>(-Tabel1[[#This Row],[q]]*Tabel1[[#This Row],[Area]]*$H$7)/$L$5</f>
        <v>-14.505197476886963</v>
      </c>
      <c r="P44" s="7"/>
      <c r="Q44" s="7"/>
      <c r="R44" s="7"/>
      <c r="S44" s="7"/>
      <c r="T44" s="7"/>
      <c r="U44" s="7"/>
      <c r="V44" s="7"/>
      <c r="W44" s="7"/>
      <c r="X44" s="7"/>
      <c r="Y44" s="7"/>
      <c r="Z44" s="7"/>
      <c r="AA44" s="7"/>
      <c r="AB44" s="7"/>
      <c r="AC44" s="7"/>
      <c r="AD44" s="7"/>
      <c r="AE44" s="7"/>
      <c r="AF44" s="7"/>
      <c r="AG44" s="7"/>
    </row>
    <row r="45" spans="1:33" x14ac:dyDescent="0.25">
      <c r="A45" s="23"/>
      <c r="C45" s="19">
        <f t="shared" si="3"/>
        <v>7.7500000000000027E-2</v>
      </c>
      <c r="D45" s="1">
        <f t="shared" si="10"/>
        <v>13.855302139834144</v>
      </c>
      <c r="E45" s="1">
        <f t="shared" si="5"/>
        <v>1995.6226612484506</v>
      </c>
      <c r="F45" s="1">
        <f t="shared" si="1"/>
        <v>10</v>
      </c>
      <c r="G45" s="1">
        <f t="shared" si="0"/>
        <v>0.95455311668920928</v>
      </c>
      <c r="H45" s="1">
        <f t="shared" si="11"/>
        <v>91.622493291922027</v>
      </c>
      <c r="I45" s="1">
        <f t="shared" si="2"/>
        <v>696.33094901860738</v>
      </c>
      <c r="J45" s="1">
        <f t="shared" si="7"/>
        <v>-4.1166189803721478</v>
      </c>
      <c r="K45" s="1">
        <f>(-Tabel1[[#This Row],[q]]*Tabel1[[#This Row],[Area]]*$H$7)/$L$5</f>
        <v>-13.743373993788305</v>
      </c>
      <c r="P45" s="7"/>
      <c r="Q45" s="7"/>
      <c r="R45" s="7"/>
      <c r="S45" s="7"/>
      <c r="T45" s="7"/>
      <c r="U45" s="7"/>
      <c r="V45" s="7"/>
      <c r="W45" s="7"/>
      <c r="X45" s="7"/>
      <c r="Y45" s="7"/>
      <c r="Z45" s="7"/>
      <c r="AA45" s="7"/>
      <c r="AB45" s="7"/>
      <c r="AC45" s="7"/>
      <c r="AD45" s="7"/>
      <c r="AE45" s="7"/>
      <c r="AF45" s="7"/>
      <c r="AG45" s="7"/>
    </row>
    <row r="46" spans="1:33" x14ac:dyDescent="0.25">
      <c r="A46" s="23"/>
      <c r="C46" s="19">
        <f t="shared" si="3"/>
        <v>8.0000000000000029E-2</v>
      </c>
      <c r="D46" s="1">
        <f t="shared" si="10"/>
        <v>13.525972621404373</v>
      </c>
      <c r="E46" s="1">
        <f t="shared" si="5"/>
        <v>1995.588022993101</v>
      </c>
      <c r="F46" s="1">
        <f t="shared" si="1"/>
        <v>10</v>
      </c>
      <c r="G46" s="1">
        <f t="shared" ref="G46:G77" si="12">$D$6*EXP(-E46/$D$7)</f>
        <v>0.95455724970498201</v>
      </c>
      <c r="H46" s="1">
        <f t="shared" si="11"/>
        <v>87.319048120327011</v>
      </c>
      <c r="I46" s="1">
        <f t="shared" ref="I46:I77" si="13">H46*($L$7*$L$6+F46*$H$7)</f>
        <v>663.62476571448531</v>
      </c>
      <c r="J46" s="1">
        <f t="shared" ref="J46:J77" si="14">($L$5*9.81-I46)/$L$5</f>
        <v>-3.4624953142897059</v>
      </c>
      <c r="K46" s="1">
        <f>(-Tabel1[[#This Row],[q]]*Tabel1[[#This Row],[Area]]*$H$7)/$L$5</f>
        <v>-13.097857218049052</v>
      </c>
    </row>
    <row r="47" spans="1:33" x14ac:dyDescent="0.25">
      <c r="A47" s="23"/>
      <c r="C47" s="19">
        <f t="shared" ref="C47:C78" si="15">C46+$D$5</f>
        <v>8.2500000000000032E-2</v>
      </c>
      <c r="D47" s="1">
        <f t="shared" si="10"/>
        <v>13.240316757975473</v>
      </c>
      <c r="E47" s="1">
        <f t="shared" si="5"/>
        <v>1995.5542080615476</v>
      </c>
      <c r="F47" s="1">
        <f t="shared" ref="F47:F78" si="16">IF(F46+$H$8*$D$5&gt;$H$6,$H$6,F46+$H$8*$D$5)</f>
        <v>10</v>
      </c>
      <c r="G47" s="1">
        <f t="shared" si="12"/>
        <v>0.95456128449951705</v>
      </c>
      <c r="H47" s="1">
        <f t="shared" si="11"/>
        <v>83.670154472004768</v>
      </c>
      <c r="I47" s="1">
        <f t="shared" si="13"/>
        <v>635.8931739872362</v>
      </c>
      <c r="J47" s="1">
        <f t="shared" si="14"/>
        <v>-2.9078634797447238</v>
      </c>
      <c r="K47" s="1">
        <f>(-Tabel1[[#This Row],[q]]*Tabel1[[#This Row],[Area]]*$H$7)/$L$5</f>
        <v>-12.550523170800716</v>
      </c>
    </row>
    <row r="48" spans="1:33" x14ac:dyDescent="0.25">
      <c r="A48" s="23"/>
      <c r="C48" s="19">
        <f t="shared" si="15"/>
        <v>8.5000000000000034E-2</v>
      </c>
      <c r="D48" s="1">
        <f t="shared" si="10"/>
        <v>12.993148362197172</v>
      </c>
      <c r="E48" s="1">
        <f t="shared" si="5"/>
        <v>1995.5211072696527</v>
      </c>
      <c r="F48" s="1">
        <f t="shared" si="16"/>
        <v>10</v>
      </c>
      <c r="G48" s="1">
        <f t="shared" si="12"/>
        <v>0.95456523409949157</v>
      </c>
      <c r="H48" s="1">
        <f t="shared" si="11"/>
        <v>80.575760329249249</v>
      </c>
      <c r="I48" s="1">
        <f t="shared" si="13"/>
        <v>612.37577850229422</v>
      </c>
      <c r="J48" s="1">
        <f t="shared" si="14"/>
        <v>-2.4375155700458846</v>
      </c>
      <c r="K48" s="1">
        <f>(-Tabel1[[#This Row],[q]]*Tabel1[[#This Row],[Area]]*$H$7)/$L$5</f>
        <v>-12.086364049387386</v>
      </c>
    </row>
    <row r="49" spans="3:11" x14ac:dyDescent="0.25">
      <c r="C49" s="19">
        <f t="shared" si="15"/>
        <v>8.7500000000000036E-2</v>
      </c>
      <c r="D49" s="1">
        <f>D48+C49*J48</f>
        <v>12.779865749818157</v>
      </c>
      <c r="E49" s="1">
        <f t="shared" si="5"/>
        <v>1995.4886243987471</v>
      </c>
      <c r="F49" s="1">
        <f t="shared" si="16"/>
        <v>10</v>
      </c>
      <c r="G49" s="1">
        <f t="shared" si="12"/>
        <v>0.95456910998476918</v>
      </c>
      <c r="H49" s="1">
        <f>0.5*G49*D49^2</f>
        <v>77.952484949461436</v>
      </c>
      <c r="I49" s="1">
        <f t="shared" si="13"/>
        <v>592.43888561590688</v>
      </c>
      <c r="J49" s="1">
        <f t="shared" si="14"/>
        <v>-2.0387777123181379</v>
      </c>
      <c r="K49" s="1">
        <f>(-Tabel1[[#This Row],[q]]*Tabel1[[#This Row],[Area]]*$H$7)/$L$5</f>
        <v>-11.692872742419215</v>
      </c>
    </row>
    <row r="50" spans="3:11" x14ac:dyDescent="0.25">
      <c r="C50" s="19">
        <f t="shared" si="15"/>
        <v>9.0000000000000038E-2</v>
      </c>
      <c r="D50" s="1">
        <f t="shared" ref="D50:D60" si="17">D49+C50*J49</f>
        <v>12.596375755709525</v>
      </c>
      <c r="E50" s="1">
        <f t="shared" si="5"/>
        <v>1995.4566747343727</v>
      </c>
      <c r="F50" s="1">
        <f t="shared" si="16"/>
        <v>10</v>
      </c>
      <c r="G50" s="1">
        <f t="shared" si="12"/>
        <v>0.9545729222627175</v>
      </c>
      <c r="H50" s="1">
        <f t="shared" ref="H50:H60" si="18">0.5*G50*D50^2</f>
        <v>75.730413809603945</v>
      </c>
      <c r="I50" s="1">
        <f t="shared" si="13"/>
        <v>575.55114495298994</v>
      </c>
      <c r="J50" s="1">
        <f t="shared" si="14"/>
        <v>-1.7010228990597989</v>
      </c>
      <c r="K50" s="1">
        <f>(-Tabel1[[#This Row],[q]]*Tabel1[[#This Row],[Area]]*$H$7)/$L$5</f>
        <v>-11.359562071440591</v>
      </c>
    </row>
    <row r="51" spans="3:11" x14ac:dyDescent="0.25">
      <c r="C51" s="19">
        <f t="shared" si="15"/>
        <v>9.2500000000000041E-2</v>
      </c>
      <c r="D51" s="1">
        <f t="shared" si="17"/>
        <v>12.439031137546493</v>
      </c>
      <c r="E51" s="1">
        <f t="shared" si="5"/>
        <v>1995.4251837949835</v>
      </c>
      <c r="F51" s="1">
        <f t="shared" si="16"/>
        <v>10</v>
      </c>
      <c r="G51" s="1">
        <f t="shared" si="12"/>
        <v>0.95457667981986771</v>
      </c>
      <c r="H51" s="1">
        <f t="shared" si="18"/>
        <v>73.850584109523226</v>
      </c>
      <c r="I51" s="1">
        <f t="shared" si="13"/>
        <v>561.2644392323765</v>
      </c>
      <c r="J51" s="1">
        <f t="shared" si="14"/>
        <v>-1.4152887846475302</v>
      </c>
      <c r="K51" s="1">
        <f>(-Tabel1[[#This Row],[q]]*Tabel1[[#This Row],[Area]]*$H$7)/$L$5</f>
        <v>-11.077587616428481</v>
      </c>
    </row>
    <row r="52" spans="3:11" x14ac:dyDescent="0.25">
      <c r="C52" s="19">
        <f t="shared" si="15"/>
        <v>9.5000000000000043E-2</v>
      </c>
      <c r="D52" s="1">
        <f t="shared" si="17"/>
        <v>12.304578703004978</v>
      </c>
      <c r="E52" s="1">
        <f t="shared" si="5"/>
        <v>1995.3940862171396</v>
      </c>
      <c r="F52" s="1">
        <f t="shared" si="16"/>
        <v>10</v>
      </c>
      <c r="G52" s="1">
        <f t="shared" si="12"/>
        <v>0.95458039045490573</v>
      </c>
      <c r="H52" s="1">
        <f t="shared" si="18"/>
        <v>72.263003745379677</v>
      </c>
      <c r="I52" s="1">
        <f t="shared" si="13"/>
        <v>549.19882846488554</v>
      </c>
      <c r="J52" s="1">
        <f t="shared" si="14"/>
        <v>-1.1739765692977107</v>
      </c>
      <c r="K52" s="1">
        <f>(-Tabel1[[#This Row],[q]]*Tabel1[[#This Row],[Area]]*$H$7)/$L$5</f>
        <v>-10.839450561806952</v>
      </c>
    </row>
    <row r="53" spans="3:11" x14ac:dyDescent="0.25">
      <c r="C53" s="19">
        <f t="shared" si="15"/>
        <v>9.7500000000000045E-2</v>
      </c>
      <c r="D53" s="1">
        <f t="shared" si="17"/>
        <v>12.190115987498451</v>
      </c>
      <c r="E53" s="1">
        <f t="shared" si="5"/>
        <v>1995.3633247703822</v>
      </c>
      <c r="F53" s="1">
        <f t="shared" si="16"/>
        <v>10</v>
      </c>
      <c r="G53" s="1">
        <f t="shared" si="12"/>
        <v>0.95458406099619486</v>
      </c>
      <c r="H53" s="1">
        <f t="shared" si="18"/>
        <v>70.925083974092246</v>
      </c>
      <c r="I53" s="1">
        <f t="shared" si="13"/>
        <v>539.03063820310103</v>
      </c>
      <c r="J53" s="1">
        <f t="shared" si="14"/>
        <v>-0.97061276406202068</v>
      </c>
      <c r="K53" s="1">
        <f>(-Tabel1[[#This Row],[q]]*Tabel1[[#This Row],[Area]]*$H$7)/$L$5</f>
        <v>-10.638762596113835</v>
      </c>
    </row>
    <row r="54" spans="3:11" x14ac:dyDescent="0.25">
      <c r="C54" s="19">
        <f t="shared" si="15"/>
        <v>0.10000000000000005</v>
      </c>
      <c r="D54" s="1">
        <f>D53+C54*J53</f>
        <v>12.093054711092249</v>
      </c>
      <c r="E54" s="1">
        <f t="shared" si="5"/>
        <v>1995.3328494804134</v>
      </c>
      <c r="F54" s="1">
        <f t="shared" si="16"/>
        <v>10</v>
      </c>
      <c r="G54" s="1">
        <f t="shared" si="12"/>
        <v>0.95458769740637839</v>
      </c>
      <c r="H54" s="1">
        <f t="shared" si="18"/>
        <v>69.800393774985565</v>
      </c>
      <c r="I54" s="1">
        <f t="shared" si="13"/>
        <v>530.48299268989024</v>
      </c>
      <c r="J54" s="1">
        <f t="shared" si="14"/>
        <v>-0.7996598537978048</v>
      </c>
      <c r="K54" s="1">
        <f>(-Tabel1[[#This Row],[q]]*Tabel1[[#This Row],[Area]]*$H$7)/$L$5</f>
        <v>-10.470059066247835</v>
      </c>
    </row>
    <row r="55" spans="3:11" x14ac:dyDescent="0.25">
      <c r="C55" s="19">
        <f t="shared" si="15"/>
        <v>0.10250000000000005</v>
      </c>
      <c r="D55" s="1">
        <f>D54+C55*J54</f>
        <v>12.011089576077973</v>
      </c>
      <c r="E55" s="1">
        <f t="shared" si="5"/>
        <v>1995.3026168436356</v>
      </c>
      <c r="F55" s="1">
        <f t="shared" si="16"/>
        <v>10</v>
      </c>
      <c r="G55" s="1">
        <f t="shared" si="12"/>
        <v>0.9545913048760859</v>
      </c>
      <c r="H55" s="1">
        <f t="shared" si="18"/>
        <v>68.857664803061425</v>
      </c>
      <c r="I55" s="1">
        <f t="shared" si="13"/>
        <v>523.31825250326676</v>
      </c>
      <c r="J55" s="1">
        <f t="shared" si="14"/>
        <v>-0.6563650500653353</v>
      </c>
      <c r="K55" s="1">
        <f>(-Tabel1[[#This Row],[q]]*Tabel1[[#This Row],[Area]]*$H$7)/$L$5</f>
        <v>-10.328649720459214</v>
      </c>
    </row>
    <row r="56" spans="3:11" x14ac:dyDescent="0.25">
      <c r="C56" s="19">
        <f t="shared" si="15"/>
        <v>0.10500000000000005</v>
      </c>
      <c r="D56" s="1">
        <f t="shared" si="17"/>
        <v>11.942171245821113</v>
      </c>
      <c r="E56" s="1">
        <f t="shared" si="5"/>
        <v>1995.2725891196953</v>
      </c>
      <c r="F56" s="1">
        <f t="shared" si="16"/>
        <v>10</v>
      </c>
      <c r="G56" s="1">
        <f t="shared" si="12"/>
        <v>0.95459488790833258</v>
      </c>
      <c r="H56" s="1">
        <f t="shared" si="18"/>
        <v>68.069991693356585</v>
      </c>
      <c r="I56" s="1">
        <f t="shared" si="13"/>
        <v>517.33193686951006</v>
      </c>
      <c r="J56" s="1">
        <f t="shared" si="14"/>
        <v>-0.53663873739020118</v>
      </c>
      <c r="K56" s="1">
        <f>(-Tabel1[[#This Row],[q]]*Tabel1[[#This Row],[Area]]*$H$7)/$L$5</f>
        <v>-10.210498754003488</v>
      </c>
    </row>
    <row r="57" spans="3:11" x14ac:dyDescent="0.25">
      <c r="C57" s="19">
        <f t="shared" si="15"/>
        <v>0.10750000000000005</v>
      </c>
      <c r="D57" s="1">
        <f t="shared" si="17"/>
        <v>11.884482581551666</v>
      </c>
      <c r="E57" s="1">
        <f t="shared" si="5"/>
        <v>1995.2427336915807</v>
      </c>
      <c r="F57" s="1">
        <f t="shared" si="16"/>
        <v>10</v>
      </c>
      <c r="G57" s="1">
        <f t="shared" si="12"/>
        <v>0.95459845039486191</v>
      </c>
      <c r="H57" s="1">
        <f t="shared" si="18"/>
        <v>67.414184656321623</v>
      </c>
      <c r="I57" s="1">
        <f t="shared" si="13"/>
        <v>512.34780338804433</v>
      </c>
      <c r="J57" s="1">
        <f t="shared" si="14"/>
        <v>-0.43695606776088652</v>
      </c>
      <c r="K57" s="1">
        <f>(-Tabel1[[#This Row],[q]]*Tabel1[[#This Row],[Area]]*$H$7)/$L$5</f>
        <v>-10.112127698448242</v>
      </c>
    </row>
    <row r="58" spans="3:11" x14ac:dyDescent="0.25">
      <c r="C58" s="19">
        <f t="shared" si="15"/>
        <v>0.11000000000000006</v>
      </c>
      <c r="D58" s="1">
        <f t="shared" si="17"/>
        <v>11.836417414097967</v>
      </c>
      <c r="E58" s="1">
        <f t="shared" si="5"/>
        <v>1995.2130224851269</v>
      </c>
      <c r="F58" s="1">
        <f t="shared" si="16"/>
        <v>10</v>
      </c>
      <c r="G58" s="1">
        <f t="shared" si="12"/>
        <v>0.95460199568540038</v>
      </c>
      <c r="H58" s="1">
        <f t="shared" si="18"/>
        <v>66.870240756461342</v>
      </c>
      <c r="I58" s="1">
        <f t="shared" si="13"/>
        <v>508.2138297491062</v>
      </c>
      <c r="J58" s="1">
        <f t="shared" si="14"/>
        <v>-0.35427659498212394</v>
      </c>
      <c r="K58" s="1">
        <f>(-Tabel1[[#This Row],[q]]*Tabel1[[#This Row],[Area]]*$H$7)/$L$5</f>
        <v>-10.030536113469202</v>
      </c>
    </row>
    <row r="59" spans="3:11" x14ac:dyDescent="0.25">
      <c r="C59" s="19">
        <f t="shared" si="15"/>
        <v>0.11250000000000006</v>
      </c>
      <c r="D59" s="1">
        <f t="shared" si="17"/>
        <v>11.796561297162478</v>
      </c>
      <c r="E59" s="1">
        <f t="shared" si="5"/>
        <v>1995.1834314415917</v>
      </c>
      <c r="F59" s="1">
        <f t="shared" si="16"/>
        <v>10</v>
      </c>
      <c r="G59" s="1">
        <f t="shared" si="12"/>
        <v>0.95460552665058229</v>
      </c>
      <c r="H59" s="1">
        <f t="shared" si="18"/>
        <v>66.420907673512801</v>
      </c>
      <c r="I59" s="1">
        <f t="shared" si="13"/>
        <v>504.79889831869724</v>
      </c>
      <c r="J59" s="1">
        <f t="shared" si="14"/>
        <v>-0.28597796637394479</v>
      </c>
      <c r="K59" s="1">
        <f>(-Tabel1[[#This Row],[q]]*Tabel1[[#This Row],[Area]]*$H$7)/$L$5</f>
        <v>-9.9631361510269212</v>
      </c>
    </row>
    <row r="60" spans="3:11" x14ac:dyDescent="0.25">
      <c r="C60" s="19">
        <f t="shared" si="15"/>
        <v>0.11500000000000006</v>
      </c>
      <c r="D60" s="1">
        <f t="shared" si="17"/>
        <v>11.763673831029475</v>
      </c>
      <c r="E60" s="1">
        <f t="shared" si="5"/>
        <v>1995.1539400383488</v>
      </c>
      <c r="F60" s="1">
        <f t="shared" si="16"/>
        <v>10</v>
      </c>
      <c r="G60" s="1">
        <f t="shared" si="12"/>
        <v>0.9546090457391343</v>
      </c>
      <c r="H60" s="1">
        <f t="shared" si="18"/>
        <v>66.051319594840905</v>
      </c>
      <c r="I60" s="1">
        <f t="shared" si="13"/>
        <v>501.99002892079085</v>
      </c>
      <c r="J60" s="1">
        <f t="shared" si="14"/>
        <v>-0.22980057841581697</v>
      </c>
      <c r="K60" s="1">
        <f>(-Tabel1[[#This Row],[q]]*Tabel1[[#This Row],[Area]]*$H$7)/$L$5</f>
        <v>-9.9076979392261357</v>
      </c>
    </row>
    <row r="61" spans="3:11" x14ac:dyDescent="0.25">
      <c r="C61" s="19">
        <f t="shared" si="15"/>
        <v>0.11750000000000006</v>
      </c>
      <c r="D61" s="1">
        <f>D60+C61*J60</f>
        <v>11.736672263065616</v>
      </c>
      <c r="E61" s="1">
        <f t="shared" si="5"/>
        <v>1995.1245308537711</v>
      </c>
      <c r="F61" s="1">
        <f t="shared" si="16"/>
        <v>10</v>
      </c>
      <c r="G61" s="1">
        <f t="shared" si="12"/>
        <v>0.95461255502978781</v>
      </c>
      <c r="H61" s="1">
        <f>0.5*G61*D61^2</f>
        <v>65.748689528791985</v>
      </c>
      <c r="I61" s="1">
        <f t="shared" si="13"/>
        <v>499.69004041881908</v>
      </c>
      <c r="J61" s="1">
        <f t="shared" si="14"/>
        <v>-0.1838008083763816</v>
      </c>
      <c r="K61" s="1">
        <f>(-Tabel1[[#This Row],[q]]*Tabel1[[#This Row],[Area]]*$H$7)/$L$5</f>
        <v>-9.8623034293187981</v>
      </c>
    </row>
    <row r="62" spans="3:11" x14ac:dyDescent="0.25">
      <c r="C62" s="19">
        <f t="shared" si="15"/>
        <v>0.12000000000000006</v>
      </c>
      <c r="D62" s="1">
        <f t="shared" ref="D62:D76" si="19">D61+C62*J61</f>
        <v>11.71461616606045</v>
      </c>
      <c r="E62" s="1">
        <f t="shared" si="5"/>
        <v>1995.0951891731136</v>
      </c>
      <c r="F62" s="1">
        <f t="shared" si="16"/>
        <v>10</v>
      </c>
      <c r="G62" s="1">
        <f t="shared" si="12"/>
        <v>0.95461605627830137</v>
      </c>
      <c r="H62" s="1">
        <f t="shared" ref="H62:H76" si="20">0.5*G62*D62^2</f>
        <v>65.502046013974791</v>
      </c>
      <c r="I62" s="1">
        <f t="shared" si="13"/>
        <v>497.8155497062084</v>
      </c>
      <c r="J62" s="1">
        <f t="shared" si="14"/>
        <v>-0.14631099412416801</v>
      </c>
      <c r="K62" s="1">
        <f>(-Tabel1[[#This Row],[q]]*Tabel1[[#This Row],[Area]]*$H$7)/$L$5</f>
        <v>-9.8253069020962194</v>
      </c>
    </row>
    <row r="63" spans="3:11" x14ac:dyDescent="0.25">
      <c r="C63" s="19">
        <f t="shared" si="15"/>
        <v>0.12250000000000007</v>
      </c>
      <c r="D63" s="1">
        <f t="shared" si="19"/>
        <v>11.69669306928024</v>
      </c>
      <c r="E63" s="1">
        <f t="shared" si="5"/>
        <v>1995.0659026326985</v>
      </c>
      <c r="F63" s="1">
        <f t="shared" si="16"/>
        <v>10</v>
      </c>
      <c r="G63" s="1">
        <f t="shared" si="12"/>
        <v>0.95461955095991213</v>
      </c>
      <c r="H63" s="1">
        <f t="shared" si="20"/>
        <v>65.302005114801631</v>
      </c>
      <c r="I63" s="1">
        <f t="shared" si="13"/>
        <v>496.29523887249235</v>
      </c>
      <c r="J63" s="1">
        <f t="shared" si="14"/>
        <v>-0.11590477744984697</v>
      </c>
      <c r="K63" s="1">
        <f>(-Tabel1[[#This Row],[q]]*Tabel1[[#This Row],[Area]]*$H$7)/$L$5</f>
        <v>-9.7953007672202457</v>
      </c>
    </row>
    <row r="64" spans="3:11" x14ac:dyDescent="0.25">
      <c r="C64" s="19">
        <f t="shared" si="15"/>
        <v>0.12500000000000006</v>
      </c>
      <c r="D64" s="1">
        <f t="shared" si="19"/>
        <v>11.68220497209901</v>
      </c>
      <c r="E64" s="1">
        <f t="shared" si="5"/>
        <v>1995.0366609000253</v>
      </c>
      <c r="F64" s="1">
        <f t="shared" si="16"/>
        <v>10</v>
      </c>
      <c r="G64" s="1">
        <f t="shared" si="12"/>
        <v>0.95462304030750356</v>
      </c>
      <c r="H64" s="1">
        <f t="shared" si="20"/>
        <v>65.140570880198339</v>
      </c>
      <c r="I64" s="1">
        <f t="shared" si="13"/>
        <v>495.06833868950736</v>
      </c>
      <c r="J64" s="1">
        <f t="shared" si="14"/>
        <v>-9.1366773790147141E-2</v>
      </c>
      <c r="K64" s="1">
        <f>(-Tabel1[[#This Row],[q]]*Tabel1[[#This Row],[Area]]*$H$7)/$L$5</f>
        <v>-9.7710856320297506</v>
      </c>
    </row>
    <row r="65" spans="3:11" x14ac:dyDescent="0.25">
      <c r="C65" s="19">
        <f t="shared" si="15"/>
        <v>0.12750000000000006</v>
      </c>
      <c r="D65" s="1">
        <f t="shared" si="19"/>
        <v>11.670555708440766</v>
      </c>
      <c r="E65" s="1">
        <f t="shared" si="5"/>
        <v>1995.007455387595</v>
      </c>
      <c r="F65" s="1">
        <f t="shared" si="16"/>
        <v>10</v>
      </c>
      <c r="G65" s="1">
        <f t="shared" si="12"/>
        <v>0.95462652534574866</v>
      </c>
      <c r="H65" s="1">
        <f t="shared" si="20"/>
        <v>65.010959211418879</v>
      </c>
      <c r="I65" s="1">
        <f t="shared" si="13"/>
        <v>494.08329000678344</v>
      </c>
      <c r="J65" s="1">
        <f t="shared" si="14"/>
        <v>-7.1665800135668867E-2</v>
      </c>
      <c r="K65" s="1">
        <f>(-Tabel1[[#This Row],[q]]*Tabel1[[#This Row],[Area]]*$H$7)/$L$5</f>
        <v>-9.7516438817128321</v>
      </c>
    </row>
    <row r="66" spans="3:11" x14ac:dyDescent="0.25">
      <c r="C66" s="19">
        <f t="shared" si="15"/>
        <v>0.13000000000000006</v>
      </c>
      <c r="D66" s="1">
        <f t="shared" si="19"/>
        <v>11.661239154423129</v>
      </c>
      <c r="E66" s="1">
        <f t="shared" si="5"/>
        <v>1994.978278998324</v>
      </c>
      <c r="F66" s="1">
        <f t="shared" si="16"/>
        <v>10</v>
      </c>
      <c r="G66" s="1">
        <f t="shared" si="12"/>
        <v>0.95463000692148636</v>
      </c>
      <c r="H66" s="1">
        <f t="shared" si="20"/>
        <v>64.90744142781422</v>
      </c>
      <c r="I66" s="1">
        <f t="shared" si="13"/>
        <v>493.29655485138807</v>
      </c>
      <c r="J66" s="1">
        <f t="shared" si="14"/>
        <v>-5.5931097027761327E-2</v>
      </c>
      <c r="K66" s="1">
        <f>(-Tabel1[[#This Row],[q]]*Tabel1[[#This Row],[Area]]*$H$7)/$L$5</f>
        <v>-9.7361162141721316</v>
      </c>
    </row>
    <row r="67" spans="3:11" x14ac:dyDescent="0.25">
      <c r="C67" s="19">
        <f t="shared" si="15"/>
        <v>0.13250000000000006</v>
      </c>
      <c r="D67" s="1">
        <f t="shared" si="19"/>
        <v>11.65382828406695</v>
      </c>
      <c r="E67" s="1">
        <f t="shared" si="5"/>
        <v>1994.9491259004378</v>
      </c>
      <c r="F67" s="1">
        <f t="shared" si="16"/>
        <v>10</v>
      </c>
      <c r="G67" s="1">
        <f t="shared" si="12"/>
        <v>0.95463348573057949</v>
      </c>
      <c r="H67" s="1">
        <f t="shared" si="20"/>
        <v>64.825204814074667</v>
      </c>
      <c r="I67" s="1">
        <f t="shared" si="13"/>
        <v>492.67155658696743</v>
      </c>
      <c r="J67" s="1">
        <f t="shared" si="14"/>
        <v>-4.3431131739348532E-2</v>
      </c>
      <c r="K67" s="1">
        <f>(-Tabel1[[#This Row],[q]]*Tabel1[[#This Row],[Area]]*$H$7)/$L$5</f>
        <v>-9.7237807221111989</v>
      </c>
    </row>
    <row r="68" spans="3:11" x14ac:dyDescent="0.25">
      <c r="C68" s="19">
        <f t="shared" si="15"/>
        <v>0.13500000000000006</v>
      </c>
      <c r="D68" s="1">
        <f t="shared" si="19"/>
        <v>11.647965081282138</v>
      </c>
      <c r="E68" s="1">
        <f t="shared" si="5"/>
        <v>1994.9199913297277</v>
      </c>
      <c r="F68" s="1">
        <f t="shared" si="16"/>
        <v>10</v>
      </c>
      <c r="G68" s="1">
        <f t="shared" si="12"/>
        <v>0.95463696234150908</v>
      </c>
      <c r="H68" s="1">
        <f t="shared" si="20"/>
        <v>64.760228146760085</v>
      </c>
      <c r="I68" s="1">
        <f t="shared" si="13"/>
        <v>492.17773391537662</v>
      </c>
      <c r="J68" s="1">
        <f t="shared" si="14"/>
        <v>-3.3554678307532414E-2</v>
      </c>
      <c r="K68" s="1">
        <f>(-Tabel1[[#This Row],[q]]*Tabel1[[#This Row],[Area]]*$H$7)/$L$5</f>
        <v>-9.7140342220140141</v>
      </c>
    </row>
    <row r="69" spans="3:11" x14ac:dyDescent="0.25">
      <c r="C69" s="19">
        <f t="shared" si="15"/>
        <v>0.13750000000000007</v>
      </c>
      <c r="D69" s="1">
        <f t="shared" si="19"/>
        <v>11.643351313014852</v>
      </c>
      <c r="E69" s="1">
        <f t="shared" si="5"/>
        <v>1994.8908714170245</v>
      </c>
      <c r="F69" s="1">
        <f t="shared" si="16"/>
        <v>10</v>
      </c>
      <c r="G69" s="1">
        <f t="shared" si="12"/>
        <v>0.95464043721595926</v>
      </c>
      <c r="H69" s="1">
        <f t="shared" si="20"/>
        <v>64.709170691482896</v>
      </c>
      <c r="I69" s="1">
        <f t="shared" si="13"/>
        <v>491.78969725526997</v>
      </c>
      <c r="J69" s="1">
        <f t="shared" si="14"/>
        <v>-2.5793945105399417E-2</v>
      </c>
      <c r="K69" s="1">
        <f>(-Tabel1[[#This Row],[q]]*Tabel1[[#This Row],[Area]]*$H$7)/$L$5</f>
        <v>-9.7063756037224334</v>
      </c>
    </row>
    <row r="70" spans="3:11" x14ac:dyDescent="0.25">
      <c r="C70" s="19">
        <f t="shared" si="15"/>
        <v>0.14000000000000007</v>
      </c>
      <c r="D70" s="1">
        <f t="shared" si="19"/>
        <v>11.639740160700097</v>
      </c>
      <c r="E70" s="1">
        <f t="shared" si="5"/>
        <v>1994.8617630387421</v>
      </c>
      <c r="F70" s="1">
        <f t="shared" si="16"/>
        <v>10</v>
      </c>
      <c r="G70" s="1">
        <f t="shared" si="12"/>
        <v>0.95464391072664978</v>
      </c>
      <c r="H70" s="1">
        <f t="shared" si="20"/>
        <v>64.669273486998748</v>
      </c>
      <c r="I70" s="1">
        <f t="shared" si="13"/>
        <v>491.48647850119045</v>
      </c>
      <c r="J70" s="1">
        <f t="shared" si="14"/>
        <v>-1.9729570023808946E-2</v>
      </c>
      <c r="K70" s="1">
        <f>(-Tabel1[[#This Row],[q]]*Tabel1[[#This Row],[Area]]*$H$7)/$L$5</f>
        <v>-9.7003910230498125</v>
      </c>
    </row>
    <row r="71" spans="3:11" x14ac:dyDescent="0.25">
      <c r="C71" s="19">
        <f t="shared" si="15"/>
        <v>0.14250000000000007</v>
      </c>
      <c r="D71" s="1">
        <f t="shared" si="19"/>
        <v>11.636928696971705</v>
      </c>
      <c r="E71" s="1">
        <f t="shared" si="5"/>
        <v>1994.8326636883403</v>
      </c>
      <c r="F71" s="1">
        <f t="shared" si="16"/>
        <v>10</v>
      </c>
      <c r="G71" s="1">
        <f t="shared" si="12"/>
        <v>0.9546473831726735</v>
      </c>
      <c r="H71" s="1">
        <f t="shared" si="20"/>
        <v>64.638271933420768</v>
      </c>
      <c r="I71" s="1">
        <f t="shared" si="13"/>
        <v>491.25086669399781</v>
      </c>
      <c r="J71" s="1">
        <f t="shared" si="14"/>
        <v>-1.501733387995614E-2</v>
      </c>
      <c r="K71" s="1">
        <f>(-Tabel1[[#This Row],[q]]*Tabel1[[#This Row],[Area]]*$H$7)/$L$5</f>
        <v>-9.6957407900131152</v>
      </c>
    </row>
    <row r="72" spans="3:11" x14ac:dyDescent="0.25">
      <c r="C72" s="19">
        <f t="shared" si="15"/>
        <v>0.14500000000000007</v>
      </c>
      <c r="D72" s="1">
        <f t="shared" si="19"/>
        <v>11.634751183559111</v>
      </c>
      <c r="E72" s="1">
        <f t="shared" si="5"/>
        <v>1994.8035713665979</v>
      </c>
      <c r="F72" s="1">
        <f t="shared" si="16"/>
        <v>10</v>
      </c>
      <c r="G72" s="1">
        <f t="shared" si="12"/>
        <v>0.9546508547925886</v>
      </c>
      <c r="H72" s="1">
        <f t="shared" si="20"/>
        <v>64.614318816237187</v>
      </c>
      <c r="I72" s="1">
        <f t="shared" si="13"/>
        <v>491.0688230034026</v>
      </c>
      <c r="J72" s="1">
        <f t="shared" si="14"/>
        <v>-1.1376460068051984E-2</v>
      </c>
      <c r="K72" s="1">
        <f>(-Tabel1[[#This Row],[q]]*Tabel1[[#This Row],[Area]]*$H$7)/$L$5</f>
        <v>-9.6921478224355777</v>
      </c>
    </row>
    <row r="73" spans="3:11" x14ac:dyDescent="0.25">
      <c r="C73" s="19">
        <f t="shared" si="15"/>
        <v>0.14750000000000008</v>
      </c>
      <c r="D73" s="1">
        <f t="shared" si="19"/>
        <v>11.633073155699073</v>
      </c>
      <c r="E73" s="1">
        <f t="shared" si="5"/>
        <v>1994.774484488639</v>
      </c>
      <c r="F73" s="1">
        <f t="shared" si="16"/>
        <v>10</v>
      </c>
      <c r="G73" s="1">
        <f t="shared" si="12"/>
        <v>0.9546543257755119</v>
      </c>
      <c r="H73" s="1">
        <f t="shared" si="20"/>
        <v>64.595916956078653</v>
      </c>
      <c r="I73" s="1">
        <f t="shared" si="13"/>
        <v>490.92896886619775</v>
      </c>
      <c r="J73" s="1">
        <f t="shared" si="14"/>
        <v>-8.579377323954987E-3</v>
      </c>
      <c r="K73" s="1">
        <f>(-Tabel1[[#This Row],[q]]*Tabel1[[#This Row],[Area]]*$H$7)/$L$5</f>
        <v>-9.6893875434117991</v>
      </c>
    </row>
    <row r="74" spans="3:11" x14ac:dyDescent="0.25">
      <c r="C74" s="19">
        <f t="shared" si="15"/>
        <v>0.15000000000000008</v>
      </c>
      <c r="D74" s="1">
        <f t="shared" si="19"/>
        <v>11.631786249100479</v>
      </c>
      <c r="E74" s="1">
        <f t="shared" si="5"/>
        <v>1994.7454018057497</v>
      </c>
      <c r="F74" s="1">
        <f t="shared" si="16"/>
        <v>10</v>
      </c>
      <c r="G74" s="1">
        <f t="shared" si="12"/>
        <v>0.95465779627044833</v>
      </c>
      <c r="H74" s="1">
        <f t="shared" si="20"/>
        <v>64.581860699797957</v>
      </c>
      <c r="I74" s="1">
        <f t="shared" si="13"/>
        <v>490.82214131846445</v>
      </c>
      <c r="J74" s="1">
        <f t="shared" si="14"/>
        <v>-6.4428263692889228E-3</v>
      </c>
      <c r="K74" s="1">
        <f>(-Tabel1[[#This Row],[q]]*Tabel1[[#This Row],[Area]]*$H$7)/$L$5</f>
        <v>-9.6872791049696936</v>
      </c>
    </row>
    <row r="75" spans="3:11" x14ac:dyDescent="0.25">
      <c r="C75" s="19">
        <f t="shared" si="15"/>
        <v>0.15250000000000008</v>
      </c>
      <c r="D75" s="1">
        <f t="shared" si="19"/>
        <v>11.630803718079163</v>
      </c>
      <c r="E75" s="1">
        <f t="shared" si="5"/>
        <v>1994.7163223401269</v>
      </c>
      <c r="F75" s="1">
        <f t="shared" si="16"/>
        <v>10</v>
      </c>
      <c r="G75" s="1">
        <f t="shared" si="12"/>
        <v>0.95466126639407622</v>
      </c>
      <c r="H75" s="1">
        <f t="shared" si="20"/>
        <v>64.571185478785466</v>
      </c>
      <c r="I75" s="1">
        <f t="shared" si="13"/>
        <v>490.74100963876953</v>
      </c>
      <c r="J75" s="1">
        <f t="shared" si="14"/>
        <v>-4.8201927753905235E-3</v>
      </c>
      <c r="K75" s="1">
        <f>(-Tabel1[[#This Row],[q]]*Tabel1[[#This Row],[Area]]*$H$7)/$L$5</f>
        <v>-9.685677821817821</v>
      </c>
    </row>
    <row r="76" spans="3:11" x14ac:dyDescent="0.25">
      <c r="C76" s="19">
        <f t="shared" si="15"/>
        <v>0.15500000000000008</v>
      </c>
      <c r="D76" s="1">
        <f t="shared" si="19"/>
        <v>11.630056588198977</v>
      </c>
      <c r="E76" s="1">
        <f t="shared" si="5"/>
        <v>1994.6872453308317</v>
      </c>
      <c r="F76" s="1">
        <f t="shared" si="16"/>
        <v>10</v>
      </c>
      <c r="G76" s="1">
        <f t="shared" si="12"/>
        <v>0.9546647362371965</v>
      </c>
      <c r="H76" s="1">
        <f t="shared" si="20"/>
        <v>64.563124667585086</v>
      </c>
      <c r="I76" s="1">
        <f t="shared" si="13"/>
        <v>490.67974747364661</v>
      </c>
      <c r="J76" s="1">
        <f t="shared" si="14"/>
        <v>-3.594949472932285E-3</v>
      </c>
      <c r="K76" s="1">
        <f>(-Tabel1[[#This Row],[q]]*Tabel1[[#This Row],[Area]]*$H$7)/$L$5</f>
        <v>-9.6844687001377636</v>
      </c>
    </row>
    <row r="77" spans="3:11" x14ac:dyDescent="0.25">
      <c r="C77" s="19">
        <f t="shared" si="15"/>
        <v>0.15750000000000008</v>
      </c>
      <c r="D77" s="1">
        <f>D76+C77*J76</f>
        <v>11.629490383656991</v>
      </c>
      <c r="E77" s="1">
        <f t="shared" si="5"/>
        <v>1994.6581701893613</v>
      </c>
      <c r="F77" s="1">
        <f t="shared" si="16"/>
        <v>10</v>
      </c>
      <c r="G77" s="1">
        <f t="shared" si="12"/>
        <v>0.95466820587003454</v>
      </c>
      <c r="H77" s="1">
        <f>0.5*G77*D77^2</f>
        <v>64.557072987373218</v>
      </c>
      <c r="I77" s="1">
        <f t="shared" si="13"/>
        <v>490.63375470403645</v>
      </c>
      <c r="J77" s="1">
        <f t="shared" si="14"/>
        <v>-2.675094080728968E-3</v>
      </c>
      <c r="K77" s="1">
        <f>(-Tabel1[[#This Row],[q]]*Tabel1[[#This Row],[Area]]*$H$7)/$L$5</f>
        <v>-9.683560948105983</v>
      </c>
    </row>
    <row r="78" spans="3:11" x14ac:dyDescent="0.25">
      <c r="C78" s="19">
        <f t="shared" si="15"/>
        <v>0.16000000000000009</v>
      </c>
      <c r="D78" s="1">
        <f t="shared" ref="D78:D91" si="21">D77+C78*J77</f>
        <v>11.629062368604075</v>
      </c>
      <c r="E78" s="1">
        <f t="shared" si="5"/>
        <v>1994.6290964634022</v>
      </c>
      <c r="F78" s="1">
        <f t="shared" si="16"/>
        <v>10</v>
      </c>
      <c r="G78" s="1">
        <f t="shared" ref="G78:G109" si="22">$D$6*EXP(-E78/$D$7)</f>
        <v>0.95467167534656372</v>
      </c>
      <c r="H78" s="1">
        <f t="shared" ref="H78:H91" si="23">0.5*G78*D78^2</f>
        <v>64.552555718765291</v>
      </c>
      <c r="I78" s="1">
        <f t="shared" ref="I78:I109" si="24">H78*($L$7*$L$6+F78*$H$7)</f>
        <v>490.59942346261619</v>
      </c>
      <c r="J78" s="1">
        <f t="shared" ref="J78:J109" si="25">($L$5*9.81-I78)/$L$5</f>
        <v>-1.9884692523237392E-3</v>
      </c>
      <c r="K78" s="1">
        <f>(-Tabel1[[#This Row],[q]]*Tabel1[[#This Row],[Area]]*$H$7)/$L$5</f>
        <v>-9.682883357814795</v>
      </c>
    </row>
    <row r="79" spans="3:11" x14ac:dyDescent="0.25">
      <c r="C79" s="19">
        <f t="shared" ref="C79:C110" si="26">C78+$D$5</f>
        <v>0.16250000000000009</v>
      </c>
      <c r="D79" s="1">
        <f t="shared" si="21"/>
        <v>11.628739242350573</v>
      </c>
      <c r="E79" s="1">
        <f t="shared" si="5"/>
        <v>1994.6000238074807</v>
      </c>
      <c r="F79" s="1">
        <f t="shared" ref="F79:F110" si="27">IF(F78+$H$8*$D$5&gt;$H$6,$H$6,F78+$H$8*$D$5)</f>
        <v>10</v>
      </c>
      <c r="G79" s="1">
        <f t="shared" si="22"/>
        <v>0.95467514470800963</v>
      </c>
      <c r="H79" s="1">
        <f t="shared" si="23"/>
        <v>64.549203018141085</v>
      </c>
      <c r="I79" s="1">
        <f t="shared" si="24"/>
        <v>490.57394293787223</v>
      </c>
      <c r="J79" s="1">
        <f t="shared" si="25"/>
        <v>-1.4788587574446411E-3</v>
      </c>
      <c r="K79" s="1">
        <f>(-Tabel1[[#This Row],[q]]*Tabel1[[#This Row],[Area]]*$H$7)/$L$5</f>
        <v>-9.6823804527211639</v>
      </c>
    </row>
    <row r="80" spans="3:11" x14ac:dyDescent="0.25">
      <c r="C80" s="19">
        <f t="shared" si="26"/>
        <v>0.16500000000000009</v>
      </c>
      <c r="D80" s="1">
        <f t="shared" si="21"/>
        <v>11.628495230655595</v>
      </c>
      <c r="E80" s="1">
        <f t="shared" ref="E80:E124" si="28">E79-D79*$D$5</f>
        <v>1994.570951959375</v>
      </c>
      <c r="F80" s="1">
        <f t="shared" si="27"/>
        <v>10</v>
      </c>
      <c r="G80" s="1">
        <f t="shared" si="22"/>
        <v>0.95467861398566289</v>
      </c>
      <c r="H80" s="1">
        <f t="shared" si="23"/>
        <v>64.546728670819249</v>
      </c>
      <c r="I80" s="1">
        <f t="shared" si="24"/>
        <v>490.55513789822629</v>
      </c>
      <c r="J80" s="1">
        <f t="shared" si="25"/>
        <v>-1.1027579645258357E-3</v>
      </c>
      <c r="K80" s="1">
        <f>(-Tabel1[[#This Row],[q]]*Tabel1[[#This Row],[Area]]*$H$7)/$L$5</f>
        <v>-9.6820093006228873</v>
      </c>
    </row>
    <row r="81" spans="3:11" x14ac:dyDescent="0.25">
      <c r="C81" s="19">
        <f t="shared" si="26"/>
        <v>0.16750000000000009</v>
      </c>
      <c r="D81" s="1">
        <f t="shared" si="21"/>
        <v>11.628310518696537</v>
      </c>
      <c r="E81" s="1">
        <f t="shared" si="28"/>
        <v>1994.5418807212984</v>
      </c>
      <c r="F81" s="1">
        <f t="shared" si="27"/>
        <v>10</v>
      </c>
      <c r="G81" s="1">
        <f t="shared" si="22"/>
        <v>0.95468208320312553</v>
      </c>
      <c r="H81" s="1">
        <f t="shared" si="23"/>
        <v>64.544912661417769</v>
      </c>
      <c r="I81" s="1">
        <f t="shared" si="24"/>
        <v>490.541336226775</v>
      </c>
      <c r="J81" s="1">
        <f t="shared" si="25"/>
        <v>-8.2672453550003411E-4</v>
      </c>
      <c r="K81" s="1">
        <f>(-Tabel1[[#This Row],[q]]*Tabel1[[#This Row],[Area]]*$H$7)/$L$5</f>
        <v>-9.6817368992126642</v>
      </c>
    </row>
    <row r="82" spans="3:11" x14ac:dyDescent="0.25">
      <c r="C82" s="19">
        <f t="shared" si="26"/>
        <v>0.1700000000000001</v>
      </c>
      <c r="D82" s="1">
        <f t="shared" si="21"/>
        <v>11.628169975525502</v>
      </c>
      <c r="E82" s="1">
        <f t="shared" si="28"/>
        <v>1994.5128099450017</v>
      </c>
      <c r="F82" s="1">
        <f t="shared" si="27"/>
        <v>10</v>
      </c>
      <c r="G82" s="1">
        <f t="shared" si="22"/>
        <v>0.95468555237808816</v>
      </c>
      <c r="H82" s="1">
        <f t="shared" si="23"/>
        <v>64.543586994457016</v>
      </c>
      <c r="I82" s="1">
        <f t="shared" si="24"/>
        <v>490.5312611578733</v>
      </c>
      <c r="J82" s="1">
        <f t="shared" si="25"/>
        <v>-6.2522315746605273E-4</v>
      </c>
      <c r="K82" s="1">
        <f>(-Tabel1[[#This Row],[q]]*Tabel1[[#This Row],[Area]]*$H$7)/$L$5</f>
        <v>-9.6815380491685534</v>
      </c>
    </row>
    <row r="83" spans="3:11" x14ac:dyDescent="0.25">
      <c r="C83" s="19">
        <f t="shared" si="26"/>
        <v>0.1725000000000001</v>
      </c>
      <c r="D83" s="1">
        <f t="shared" si="21"/>
        <v>11.628062124530839</v>
      </c>
      <c r="E83" s="1">
        <f t="shared" si="28"/>
        <v>1994.483739520063</v>
      </c>
      <c r="F83" s="1">
        <f t="shared" si="27"/>
        <v>10</v>
      </c>
      <c r="G83" s="1">
        <f t="shared" si="22"/>
        <v>0.95468902152372759</v>
      </c>
      <c r="H83" s="1">
        <f t="shared" si="23"/>
        <v>64.542624254362735</v>
      </c>
      <c r="I83" s="1">
        <f t="shared" si="24"/>
        <v>490.52394433315675</v>
      </c>
      <c r="J83" s="1">
        <f t="shared" si="25"/>
        <v>-4.7888666313497199E-4</v>
      </c>
      <c r="K83" s="1">
        <f>(-Tabel1[[#This Row],[q]]*Tabel1[[#This Row],[Area]]*$H$7)/$L$5</f>
        <v>-9.681393638154411</v>
      </c>
    </row>
    <row r="84" spans="3:11" x14ac:dyDescent="0.25">
      <c r="C84" s="19">
        <f t="shared" si="26"/>
        <v>0.1750000000000001</v>
      </c>
      <c r="D84" s="1">
        <f t="shared" si="21"/>
        <v>11.627978319364789</v>
      </c>
      <c r="E84" s="1">
        <f t="shared" si="28"/>
        <v>1994.4546693647517</v>
      </c>
      <c r="F84" s="1">
        <f t="shared" si="27"/>
        <v>10</v>
      </c>
      <c r="G84" s="1">
        <f t="shared" si="22"/>
        <v>0.95469249064979678</v>
      </c>
      <c r="H84" s="1">
        <f t="shared" si="23"/>
        <v>64.541928451268888</v>
      </c>
      <c r="I84" s="1">
        <f t="shared" si="24"/>
        <v>490.51865622964351</v>
      </c>
      <c r="J84" s="1">
        <f t="shared" si="25"/>
        <v>-3.7312459287022651E-4</v>
      </c>
      <c r="K84" s="1">
        <f>(-Tabel1[[#This Row],[q]]*Tabel1[[#This Row],[Area]]*$H$7)/$L$5</f>
        <v>-9.6812892676903317</v>
      </c>
    </row>
    <row r="85" spans="3:11" x14ac:dyDescent="0.25">
      <c r="C85" s="19">
        <f t="shared" si="26"/>
        <v>0.1775000000000001</v>
      </c>
      <c r="D85" s="1">
        <f t="shared" si="21"/>
        <v>11.627912089749556</v>
      </c>
      <c r="E85" s="1">
        <f t="shared" si="28"/>
        <v>1994.4255994189532</v>
      </c>
      <c r="F85" s="1">
        <f t="shared" si="27"/>
        <v>10</v>
      </c>
      <c r="G85" s="1">
        <f t="shared" si="22"/>
        <v>0.95469595976346933</v>
      </c>
      <c r="H85" s="1">
        <f t="shared" si="23"/>
        <v>64.541427755444275</v>
      </c>
      <c r="I85" s="1">
        <f t="shared" si="24"/>
        <v>490.51485094137644</v>
      </c>
      <c r="J85" s="1">
        <f t="shared" si="25"/>
        <v>-2.9701882752874553E-4</v>
      </c>
      <c r="K85" s="1">
        <f>(-Tabel1[[#This Row],[q]]*Tabel1[[#This Row],[Area]]*$H$7)/$L$5</f>
        <v>-9.6812141633166409</v>
      </c>
    </row>
    <row r="86" spans="3:11" x14ac:dyDescent="0.25">
      <c r="C86" s="19">
        <f t="shared" si="26"/>
        <v>0.1800000000000001</v>
      </c>
      <c r="D86" s="1">
        <f t="shared" si="21"/>
        <v>11.627858626360601</v>
      </c>
      <c r="E86" s="1">
        <f t="shared" si="28"/>
        <v>1994.3965296387289</v>
      </c>
      <c r="F86" s="1">
        <f t="shared" si="27"/>
        <v>10</v>
      </c>
      <c r="G86" s="1">
        <f t="shared" si="22"/>
        <v>0.95469942886998871</v>
      </c>
      <c r="H86" s="1">
        <f t="shared" si="23"/>
        <v>64.541068777184776</v>
      </c>
      <c r="I86" s="1">
        <f t="shared" si="24"/>
        <v>490.51212270660426</v>
      </c>
      <c r="J86" s="1">
        <f t="shared" si="25"/>
        <v>-2.4245413208518585E-4</v>
      </c>
      <c r="K86" s="1">
        <f>(-Tabel1[[#This Row],[q]]*Tabel1[[#This Row],[Area]]*$H$7)/$L$5</f>
        <v>-9.6811603165777154</v>
      </c>
    </row>
    <row r="87" spans="3:11" x14ac:dyDescent="0.25">
      <c r="C87" s="19">
        <f t="shared" si="26"/>
        <v>0.18250000000000011</v>
      </c>
      <c r="D87" s="1">
        <f t="shared" si="21"/>
        <v>11.627814378481496</v>
      </c>
      <c r="E87" s="1">
        <f t="shared" si="28"/>
        <v>1994.367459992163</v>
      </c>
      <c r="F87" s="1">
        <f t="shared" si="27"/>
        <v>10</v>
      </c>
      <c r="G87" s="1">
        <f t="shared" si="22"/>
        <v>0.95470289797316321</v>
      </c>
      <c r="H87" s="1">
        <f t="shared" si="23"/>
        <v>64.54081209944512</v>
      </c>
      <c r="I87" s="1">
        <f t="shared" si="24"/>
        <v>490.51017195578288</v>
      </c>
      <c r="J87" s="1">
        <f t="shared" si="25"/>
        <v>-2.034391156576021E-4</v>
      </c>
      <c r="K87" s="1">
        <f>(-Tabel1[[#This Row],[q]]*Tabel1[[#This Row],[Area]]*$H$7)/$L$5</f>
        <v>-9.6811218149167697</v>
      </c>
    </row>
    <row r="88" spans="3:11" x14ac:dyDescent="0.25">
      <c r="C88" s="19">
        <f t="shared" si="26"/>
        <v>0.18500000000000011</v>
      </c>
      <c r="D88" s="1">
        <f t="shared" si="21"/>
        <v>11.6277767422451</v>
      </c>
      <c r="E88" s="1">
        <f t="shared" si="28"/>
        <v>1994.3383904562168</v>
      </c>
      <c r="F88" s="1">
        <f t="shared" si="27"/>
        <v>10</v>
      </c>
      <c r="G88" s="1">
        <f t="shared" si="22"/>
        <v>0.95470636707574241</v>
      </c>
      <c r="H88" s="1">
        <f t="shared" si="23"/>
        <v>64.540628816533257</v>
      </c>
      <c r="I88" s="1">
        <f t="shared" si="24"/>
        <v>490.50877900565274</v>
      </c>
      <c r="J88" s="1">
        <f t="shared" si="25"/>
        <v>-1.7558011305482068E-4</v>
      </c>
      <c r="K88" s="1">
        <f>(-Tabel1[[#This Row],[q]]*Tabel1[[#This Row],[Area]]*$H$7)/$L$5</f>
        <v>-9.6810943224799892</v>
      </c>
    </row>
    <row r="89" spans="3:11" x14ac:dyDescent="0.25">
      <c r="C89" s="19">
        <f t="shared" si="26"/>
        <v>0.18750000000000011</v>
      </c>
      <c r="D89" s="1">
        <f t="shared" si="21"/>
        <v>11.627743820973903</v>
      </c>
      <c r="E89" s="1">
        <f t="shared" si="28"/>
        <v>1994.3093210143611</v>
      </c>
      <c r="F89" s="1">
        <f t="shared" si="27"/>
        <v>10</v>
      </c>
      <c r="G89" s="1">
        <f t="shared" si="22"/>
        <v>0.95470983617969862</v>
      </c>
      <c r="H89" s="1">
        <f t="shared" si="23"/>
        <v>64.540497873420918</v>
      </c>
      <c r="I89" s="1">
        <f t="shared" si="24"/>
        <v>490.50778383799894</v>
      </c>
      <c r="J89" s="1">
        <f t="shared" si="25"/>
        <v>-1.5567675997886E-4</v>
      </c>
      <c r="K89" s="1">
        <f>(-Tabel1[[#This Row],[q]]*Tabel1[[#This Row],[Area]]*$H$7)/$L$5</f>
        <v>-9.6810746810131381</v>
      </c>
    </row>
    <row r="90" spans="3:11" x14ac:dyDescent="0.25">
      <c r="C90" s="19">
        <f t="shared" si="26"/>
        <v>0.19000000000000011</v>
      </c>
      <c r="D90" s="1">
        <f t="shared" si="21"/>
        <v>11.627714242389507</v>
      </c>
      <c r="E90" s="1">
        <f t="shared" si="28"/>
        <v>1994.2802516548086</v>
      </c>
      <c r="F90" s="1">
        <f t="shared" si="27"/>
        <v>10</v>
      </c>
      <c r="G90" s="1">
        <f t="shared" si="22"/>
        <v>0.9547133052864385</v>
      </c>
      <c r="H90" s="1">
        <f t="shared" si="23"/>
        <v>64.540404036482641</v>
      </c>
      <c r="I90" s="1">
        <f t="shared" si="24"/>
        <v>490.50707067726808</v>
      </c>
      <c r="J90" s="1">
        <f t="shared" si="25"/>
        <v>-1.4141354536150174E-4</v>
      </c>
      <c r="K90" s="1">
        <f>(-Tabel1[[#This Row],[q]]*Tabel1[[#This Row],[Area]]*$H$7)/$L$5</f>
        <v>-9.6810606054723962</v>
      </c>
    </row>
    <row r="91" spans="3:11" x14ac:dyDescent="0.25">
      <c r="C91" s="19">
        <f t="shared" si="26"/>
        <v>0.19250000000000012</v>
      </c>
      <c r="D91" s="1">
        <f t="shared" si="21"/>
        <v>11.627687020282025</v>
      </c>
      <c r="E91" s="1">
        <f t="shared" si="28"/>
        <v>1994.2511823692025</v>
      </c>
      <c r="F91" s="1">
        <f t="shared" si="27"/>
        <v>10</v>
      </c>
      <c r="G91" s="1">
        <f t="shared" si="22"/>
        <v>0.95471677439695912</v>
      </c>
      <c r="H91" s="1">
        <f t="shared" si="23"/>
        <v>64.540336357844893</v>
      </c>
      <c r="I91" s="1">
        <f t="shared" si="24"/>
        <v>490.50655631962115</v>
      </c>
      <c r="J91" s="1">
        <f t="shared" si="25"/>
        <v>-1.3112639242308433E-4</v>
      </c>
      <c r="K91" s="1">
        <f>(-Tabel1[[#This Row],[q]]*Tabel1[[#This Row],[Area]]*$H$7)/$L$5</f>
        <v>-9.6810504536767343</v>
      </c>
    </row>
    <row r="92" spans="3:11" x14ac:dyDescent="0.25">
      <c r="C92" s="19">
        <f t="shared" si="26"/>
        <v>0.19500000000000012</v>
      </c>
      <c r="D92" s="1">
        <f>D91+C92*J91</f>
        <v>11.627661450635502</v>
      </c>
      <c r="E92" s="1">
        <f t="shared" si="28"/>
        <v>1994.2221131516519</v>
      </c>
      <c r="F92" s="1">
        <f t="shared" si="27"/>
        <v>10</v>
      </c>
      <c r="G92" s="1">
        <f t="shared" si="22"/>
        <v>0.95472024351196372</v>
      </c>
      <c r="H92" s="1">
        <f>0.5*G92*D92^2</f>
        <v>64.540287022260031</v>
      </c>
      <c r="I92" s="1">
        <f t="shared" si="24"/>
        <v>490.5061813691762</v>
      </c>
      <c r="J92" s="1">
        <f t="shared" si="25"/>
        <v>-1.2362738352408086E-4</v>
      </c>
      <c r="K92" s="1">
        <f>(-Tabel1[[#This Row],[q]]*Tabel1[[#This Row],[Area]]*$H$7)/$L$5</f>
        <v>-9.6810430533390051</v>
      </c>
    </row>
    <row r="93" spans="3:11" x14ac:dyDescent="0.25">
      <c r="C93" s="19">
        <f t="shared" si="26"/>
        <v>0.19750000000000012</v>
      </c>
      <c r="D93" s="1">
        <f t="shared" ref="D93:D98" si="29">D92+C93*J92</f>
        <v>11.627637034227256</v>
      </c>
      <c r="E93" s="1">
        <f t="shared" si="28"/>
        <v>1994.1930439980254</v>
      </c>
      <c r="F93" s="1">
        <f t="shared" si="27"/>
        <v>10</v>
      </c>
      <c r="G93" s="1">
        <f t="shared" si="22"/>
        <v>0.95472371263194511</v>
      </c>
      <c r="H93" s="1">
        <f t="shared" ref="H93:H98" si="30">0.5*G93*D93^2</f>
        <v>64.54025048787895</v>
      </c>
      <c r="I93" s="1">
        <f t="shared" si="24"/>
        <v>490.50590370788001</v>
      </c>
      <c r="J93" s="1">
        <f t="shared" si="25"/>
        <v>-1.1807415760017647E-4</v>
      </c>
      <c r="K93" s="1">
        <f>(-Tabel1[[#This Row],[q]]*Tabel1[[#This Row],[Area]]*$H$7)/$L$5</f>
        <v>-9.6810375731818432</v>
      </c>
    </row>
    <row r="94" spans="3:11" x14ac:dyDescent="0.25">
      <c r="C94" s="19">
        <f t="shared" si="26"/>
        <v>0.20000000000000012</v>
      </c>
      <c r="D94" s="1">
        <f t="shared" si="29"/>
        <v>11.627613419395736</v>
      </c>
      <c r="E94" s="1">
        <f t="shared" si="28"/>
        <v>1994.1639749054398</v>
      </c>
      <c r="F94" s="1">
        <f t="shared" si="27"/>
        <v>10</v>
      </c>
      <c r="G94" s="1">
        <f t="shared" si="22"/>
        <v>0.95472718175724736</v>
      </c>
      <c r="H94" s="1">
        <f t="shared" si="30"/>
        <v>64.540222850919051</v>
      </c>
      <c r="I94" s="1">
        <f t="shared" si="24"/>
        <v>490.50569366698477</v>
      </c>
      <c r="J94" s="1">
        <f t="shared" si="25"/>
        <v>-1.1387333969537395E-4</v>
      </c>
      <c r="K94" s="1">
        <f>(-Tabel1[[#This Row],[q]]*Tabel1[[#This Row],[Area]]*$H$7)/$L$5</f>
        <v>-9.6810334276378587</v>
      </c>
    </row>
    <row r="95" spans="3:11" x14ac:dyDescent="0.25">
      <c r="C95" s="19">
        <f t="shared" si="26"/>
        <v>0.20250000000000012</v>
      </c>
      <c r="D95" s="1">
        <f t="shared" si="29"/>
        <v>11.627590360044447</v>
      </c>
      <c r="E95" s="1">
        <f t="shared" si="28"/>
        <v>1994.1349058718913</v>
      </c>
      <c r="F95" s="1">
        <f t="shared" si="27"/>
        <v>10</v>
      </c>
      <c r="G95" s="1">
        <f t="shared" si="22"/>
        <v>0.9547306508881096</v>
      </c>
      <c r="H95" s="1">
        <f t="shared" si="30"/>
        <v>64.540201379468684</v>
      </c>
      <c r="I95" s="1">
        <f t="shared" si="24"/>
        <v>490.50553048396199</v>
      </c>
      <c r="J95" s="1">
        <f t="shared" si="25"/>
        <v>-1.106096792398148E-4</v>
      </c>
      <c r="K95" s="1">
        <f>(-Tabel1[[#This Row],[q]]*Tabel1[[#This Row],[Area]]*$H$7)/$L$5</f>
        <v>-9.6810302069203029</v>
      </c>
    </row>
    <row r="96" spans="3:11" x14ac:dyDescent="0.25">
      <c r="C96" s="19">
        <f t="shared" si="26"/>
        <v>0.20500000000000013</v>
      </c>
      <c r="D96" s="1">
        <f t="shared" si="29"/>
        <v>11.627567685060203</v>
      </c>
      <c r="E96" s="1">
        <f t="shared" si="28"/>
        <v>1994.1058368959912</v>
      </c>
      <c r="F96" s="1">
        <f t="shared" si="27"/>
        <v>10</v>
      </c>
      <c r="G96" s="1">
        <f t="shared" si="22"/>
        <v>0.9547341200246976</v>
      </c>
      <c r="H96" s="1">
        <f t="shared" si="30"/>
        <v>64.540184174001752</v>
      </c>
      <c r="I96" s="1">
        <f t="shared" si="24"/>
        <v>490.5053997224133</v>
      </c>
      <c r="J96" s="1">
        <f t="shared" si="25"/>
        <v>-1.0799444826602667E-4</v>
      </c>
      <c r="K96" s="1">
        <f>(-Tabel1[[#This Row],[q]]*Tabel1[[#This Row],[Area]]*$H$7)/$L$5</f>
        <v>-9.6810276261002635</v>
      </c>
    </row>
    <row r="97" spans="3:11" x14ac:dyDescent="0.25">
      <c r="C97" s="19">
        <f t="shared" si="26"/>
        <v>0.20750000000000013</v>
      </c>
      <c r="D97" s="1">
        <f t="shared" si="29"/>
        <v>11.627545276212189</v>
      </c>
      <c r="E97" s="1">
        <f t="shared" si="28"/>
        <v>1994.0767679767785</v>
      </c>
      <c r="F97" s="1">
        <f t="shared" si="27"/>
        <v>10</v>
      </c>
      <c r="G97" s="1">
        <f t="shared" si="22"/>
        <v>0.95473758916712603</v>
      </c>
      <c r="H97" s="1">
        <f t="shared" si="30"/>
        <v>64.540169922037222</v>
      </c>
      <c r="I97" s="1">
        <f t="shared" si="24"/>
        <v>490.50529140748284</v>
      </c>
      <c r="J97" s="1">
        <f t="shared" si="25"/>
        <v>-1.0582814965687248E-4</v>
      </c>
      <c r="K97" s="1">
        <f>(-Tabel1[[#This Row],[q]]*Tabel1[[#This Row],[Area]]*$H$7)/$L$5</f>
        <v>-9.6810254883055826</v>
      </c>
    </row>
    <row r="98" spans="3:11" x14ac:dyDescent="0.25">
      <c r="C98" s="19">
        <f t="shared" si="26"/>
        <v>0.21000000000000013</v>
      </c>
      <c r="D98" s="1">
        <f t="shared" si="29"/>
        <v>11.627523052300761</v>
      </c>
      <c r="E98" s="1">
        <f t="shared" si="28"/>
        <v>1994.0476991135879</v>
      </c>
      <c r="F98" s="1">
        <f t="shared" si="27"/>
        <v>10</v>
      </c>
      <c r="G98" s="1">
        <f t="shared" si="22"/>
        <v>0.95474105831547407</v>
      </c>
      <c r="H98" s="1">
        <f t="shared" si="30"/>
        <v>64.540157722176076</v>
      </c>
      <c r="I98" s="1">
        <f t="shared" si="24"/>
        <v>490.50519868853814</v>
      </c>
      <c r="J98" s="1">
        <f t="shared" si="25"/>
        <v>-1.0397377076287739E-4</v>
      </c>
      <c r="K98" s="1">
        <f>(-Tabel1[[#This Row],[q]]*Tabel1[[#This Row],[Area]]*$H$7)/$L$5</f>
        <v>-9.6810236583264118</v>
      </c>
    </row>
    <row r="99" spans="3:11" x14ac:dyDescent="0.25">
      <c r="C99" s="19">
        <f t="shared" si="26"/>
        <v>0.21250000000000013</v>
      </c>
      <c r="D99" s="1">
        <f>D98+C99*J98</f>
        <v>11.627500957874474</v>
      </c>
      <c r="E99" s="1">
        <f t="shared" si="28"/>
        <v>1994.0186303059572</v>
      </c>
      <c r="F99" s="1">
        <f t="shared" si="27"/>
        <v>10</v>
      </c>
      <c r="G99" s="1">
        <f t="shared" si="22"/>
        <v>0.95474452746979688</v>
      </c>
      <c r="H99" s="1">
        <f>0.5*G99*D99^2</f>
        <v>64.540146958849917</v>
      </c>
      <c r="I99" s="1">
        <f t="shared" si="24"/>
        <v>490.50511688725936</v>
      </c>
      <c r="J99" s="1">
        <f t="shared" si="25"/>
        <v>-1.0233774518724204E-4</v>
      </c>
      <c r="K99" s="1">
        <f>(-Tabel1[[#This Row],[q]]*Tabel1[[#This Row],[Area]]*$H$7)/$L$5</f>
        <v>-9.6810220438274879</v>
      </c>
    </row>
    <row r="100" spans="3:11" x14ac:dyDescent="0.25">
      <c r="C100" s="19">
        <f t="shared" si="26"/>
        <v>0.21500000000000014</v>
      </c>
      <c r="D100" s="1">
        <f t="shared" ref="D100:D114" si="31">D99+C100*J99</f>
        <v>11.627478955259258</v>
      </c>
      <c r="E100" s="1">
        <f t="shared" si="28"/>
        <v>1993.9895615535625</v>
      </c>
      <c r="F100" s="1">
        <f t="shared" si="27"/>
        <v>10</v>
      </c>
      <c r="G100" s="1">
        <f t="shared" si="22"/>
        <v>0.95474799663013332</v>
      </c>
      <c r="H100" s="1">
        <f t="shared" ref="H100:H114" si="32">0.5*G100*D100^2</f>
        <v>64.540137213837241</v>
      </c>
      <c r="I100" s="1">
        <f t="shared" si="24"/>
        <v>490.505042825163</v>
      </c>
      <c r="J100" s="1">
        <f t="shared" si="25"/>
        <v>-1.0085650326004725E-4</v>
      </c>
      <c r="K100" s="1">
        <f>(-Tabel1[[#This Row],[q]]*Tabel1[[#This Row],[Area]]*$H$7)/$L$5</f>
        <v>-9.6810205820755861</v>
      </c>
    </row>
    <row r="101" spans="3:11" x14ac:dyDescent="0.25">
      <c r="C101" s="19">
        <f t="shared" si="26"/>
        <v>0.21750000000000014</v>
      </c>
      <c r="D101" s="1">
        <f t="shared" si="31"/>
        <v>11.6274570189698</v>
      </c>
      <c r="E101" s="1">
        <f t="shared" si="28"/>
        <v>1993.9604928561744</v>
      </c>
      <c r="F101" s="1">
        <f t="shared" si="27"/>
        <v>10</v>
      </c>
      <c r="G101" s="1">
        <f t="shared" si="22"/>
        <v>0.9547514657965106</v>
      </c>
      <c r="H101" s="1">
        <f t="shared" si="32"/>
        <v>64.540128204224274</v>
      </c>
      <c r="I101" s="1">
        <f t="shared" si="24"/>
        <v>490.50497435210445</v>
      </c>
      <c r="J101" s="1">
        <f t="shared" si="25"/>
        <v>-9.948704208909476E-5</v>
      </c>
      <c r="K101" s="1">
        <f>(-Tabel1[[#This Row],[q]]*Tabel1[[#This Row],[Area]]*$H$7)/$L$5</f>
        <v>-9.6810192306336429</v>
      </c>
    </row>
    <row r="102" spans="3:11" x14ac:dyDescent="0.25">
      <c r="C102" s="19">
        <f t="shared" si="26"/>
        <v>0.22000000000000014</v>
      </c>
      <c r="D102" s="1">
        <f t="shared" si="31"/>
        <v>11.62743513182054</v>
      </c>
      <c r="E102" s="1">
        <f t="shared" si="28"/>
        <v>1993.931424213627</v>
      </c>
      <c r="F102" s="1">
        <f t="shared" si="27"/>
        <v>10</v>
      </c>
      <c r="G102" s="1">
        <f t="shared" si="22"/>
        <v>0.95475493496894848</v>
      </c>
      <c r="H102" s="1">
        <f t="shared" si="32"/>
        <v>64.540119739233333</v>
      </c>
      <c r="I102" s="1">
        <f t="shared" si="24"/>
        <v>490.50491001817329</v>
      </c>
      <c r="J102" s="1">
        <f t="shared" si="25"/>
        <v>-9.8200363465821285E-5</v>
      </c>
      <c r="K102" s="1">
        <f>(-Tabel1[[#This Row],[q]]*Tabel1[[#This Row],[Area]]*$H$7)/$L$5</f>
        <v>-9.6810179608849989</v>
      </c>
    </row>
    <row r="103" spans="3:11" x14ac:dyDescent="0.25">
      <c r="C103" s="19">
        <f t="shared" si="26"/>
        <v>0.22250000000000014</v>
      </c>
      <c r="D103" s="1">
        <f t="shared" si="31"/>
        <v>11.627413282239669</v>
      </c>
      <c r="E103" s="1">
        <f t="shared" si="28"/>
        <v>1993.9023556257976</v>
      </c>
      <c r="F103" s="1">
        <f t="shared" si="27"/>
        <v>10</v>
      </c>
      <c r="G103" s="1">
        <f t="shared" si="22"/>
        <v>0.95475840414746149</v>
      </c>
      <c r="H103" s="1">
        <f t="shared" si="32"/>
        <v>64.540111690405254</v>
      </c>
      <c r="I103" s="1">
        <f t="shared" si="24"/>
        <v>490.50484884707993</v>
      </c>
      <c r="J103" s="1">
        <f t="shared" si="25"/>
        <v>-9.6976941598541082E-5</v>
      </c>
      <c r="K103" s="1">
        <f>(-Tabel1[[#This Row],[q]]*Tabel1[[#This Row],[Area]]*$H$7)/$L$5</f>
        <v>-9.6810167535607885</v>
      </c>
    </row>
    <row r="104" spans="3:11" x14ac:dyDescent="0.25">
      <c r="C104" s="19">
        <f t="shared" si="26"/>
        <v>0.22500000000000014</v>
      </c>
      <c r="D104" s="1">
        <f t="shared" si="31"/>
        <v>11.627391462427809</v>
      </c>
      <c r="E104" s="1">
        <f t="shared" si="28"/>
        <v>1993.8732870925919</v>
      </c>
      <c r="F104" s="1">
        <f t="shared" si="27"/>
        <v>10</v>
      </c>
      <c r="G104" s="1">
        <f t="shared" si="22"/>
        <v>0.95476187333206108</v>
      </c>
      <c r="H104" s="1">
        <f t="shared" si="32"/>
        <v>64.540103971159141</v>
      </c>
      <c r="I104" s="1">
        <f t="shared" si="24"/>
        <v>490.50479018080944</v>
      </c>
      <c r="J104" s="1">
        <f t="shared" si="25"/>
        <v>-9.5803616188732123E-5</v>
      </c>
      <c r="K104" s="1">
        <f>(-Tabel1[[#This Row],[q]]*Tabel1[[#This Row],[Area]]*$H$7)/$L$5</f>
        <v>-9.6810155956738715</v>
      </c>
    </row>
    <row r="105" spans="3:11" x14ac:dyDescent="0.25">
      <c r="C105" s="19">
        <f t="shared" si="26"/>
        <v>0.22750000000000015</v>
      </c>
      <c r="D105" s="1">
        <f t="shared" si="31"/>
        <v>11.627369667105127</v>
      </c>
      <c r="E105" s="1">
        <f t="shared" si="28"/>
        <v>1993.8442186139359</v>
      </c>
      <c r="F105" s="1">
        <f t="shared" si="27"/>
        <v>10</v>
      </c>
      <c r="G105" s="1">
        <f t="shared" si="22"/>
        <v>0.95476534252275591</v>
      </c>
      <c r="H105" s="1">
        <f t="shared" si="32"/>
        <v>64.540096522883672</v>
      </c>
      <c r="I105" s="1">
        <f t="shared" si="24"/>
        <v>490.50473357391587</v>
      </c>
      <c r="J105" s="1">
        <f t="shared" si="25"/>
        <v>-9.4671478317422957E-5</v>
      </c>
      <c r="K105" s="1">
        <f>(-Tabel1[[#This Row],[q]]*Tabel1[[#This Row],[Area]]*$H$7)/$L$5</f>
        <v>-9.6810144784325516</v>
      </c>
    </row>
    <row r="106" spans="3:11" x14ac:dyDescent="0.25">
      <c r="C106" s="19">
        <f t="shared" si="26"/>
        <v>0.23000000000000015</v>
      </c>
      <c r="D106" s="1">
        <f t="shared" si="31"/>
        <v>11.627347892665114</v>
      </c>
      <c r="E106" s="1">
        <f t="shared" si="28"/>
        <v>1993.8151501897682</v>
      </c>
      <c r="F106" s="1">
        <f t="shared" si="27"/>
        <v>10</v>
      </c>
      <c r="G106" s="1">
        <f t="shared" si="22"/>
        <v>0.9547688117195533</v>
      </c>
      <c r="H106" s="1">
        <f t="shared" si="32"/>
        <v>64.540089305543404</v>
      </c>
      <c r="I106" s="1">
        <f t="shared" si="24"/>
        <v>490.50467872212982</v>
      </c>
      <c r="J106" s="1">
        <f t="shared" si="25"/>
        <v>-9.3574442596491286E-5</v>
      </c>
      <c r="K106" s="1">
        <f>(-Tabel1[[#This Row],[q]]*Tabel1[[#This Row],[Area]]*$H$7)/$L$5</f>
        <v>-9.6810133958315099</v>
      </c>
    </row>
    <row r="107" spans="3:11" x14ac:dyDescent="0.25">
      <c r="C107" s="19">
        <f t="shared" si="26"/>
        <v>0.23250000000000015</v>
      </c>
      <c r="D107" s="1">
        <f t="shared" si="31"/>
        <v>11.627326136607209</v>
      </c>
      <c r="E107" s="1">
        <f t="shared" si="28"/>
        <v>1993.7860818200365</v>
      </c>
      <c r="F107" s="1">
        <f t="shared" si="27"/>
        <v>10</v>
      </c>
      <c r="G107" s="1">
        <f t="shared" si="22"/>
        <v>0.95477228092245947</v>
      </c>
      <c r="H107" s="1">
        <f t="shared" si="32"/>
        <v>64.540082291380145</v>
      </c>
      <c r="I107" s="1">
        <f t="shared" si="24"/>
        <v>490.50462541448906</v>
      </c>
      <c r="J107" s="1">
        <f t="shared" si="25"/>
        <v>-9.2508289781108034E-5</v>
      </c>
      <c r="K107" s="1">
        <f>(-Tabel1[[#This Row],[q]]*Tabel1[[#This Row],[Area]]*$H$7)/$L$5</f>
        <v>-9.681012343707021</v>
      </c>
    </row>
    <row r="108" spans="3:11" x14ac:dyDescent="0.25">
      <c r="C108" s="19">
        <f t="shared" si="26"/>
        <v>0.23500000000000015</v>
      </c>
      <c r="D108" s="1">
        <f t="shared" si="31"/>
        <v>11.627304397159111</v>
      </c>
      <c r="E108" s="1">
        <f t="shared" si="28"/>
        <v>1993.7570135046951</v>
      </c>
      <c r="F108" s="1">
        <f t="shared" si="27"/>
        <v>10</v>
      </c>
      <c r="G108" s="1">
        <f t="shared" si="22"/>
        <v>0.95477575013147986</v>
      </c>
      <c r="H108" s="1">
        <f t="shared" si="32"/>
        <v>64.540075460720175</v>
      </c>
      <c r="I108" s="1">
        <f t="shared" si="24"/>
        <v>490.50457350147332</v>
      </c>
      <c r="J108" s="1">
        <f t="shared" si="25"/>
        <v>-9.1470029466336194E-5</v>
      </c>
      <c r="K108" s="1">
        <f>(-Tabel1[[#This Row],[q]]*Tabel1[[#This Row],[Area]]*$H$7)/$L$5</f>
        <v>-9.6810113191080269</v>
      </c>
    </row>
    <row r="109" spans="3:11" x14ac:dyDescent="0.25">
      <c r="C109" s="19">
        <f t="shared" si="26"/>
        <v>0.23750000000000016</v>
      </c>
      <c r="D109" s="1">
        <f t="shared" si="31"/>
        <v>11.627282673027112</v>
      </c>
      <c r="E109" s="1">
        <f t="shared" si="28"/>
        <v>1993.7279452437022</v>
      </c>
      <c r="F109" s="1">
        <f t="shared" si="27"/>
        <v>10</v>
      </c>
      <c r="G109" s="1">
        <f t="shared" si="22"/>
        <v>0.95477921934661947</v>
      </c>
      <c r="H109" s="1">
        <f t="shared" si="32"/>
        <v>64.540068799202714</v>
      </c>
      <c r="I109" s="1">
        <f t="shared" si="24"/>
        <v>490.50452287394063</v>
      </c>
      <c r="J109" s="1">
        <f t="shared" si="25"/>
        <v>-9.0457478812595588E-5</v>
      </c>
      <c r="K109" s="1">
        <f>(-Tabel1[[#This Row],[q]]*Tabel1[[#This Row],[Area]]*$H$7)/$L$5</f>
        <v>-9.6810103198804072</v>
      </c>
    </row>
    <row r="110" spans="3:11" x14ac:dyDescent="0.25">
      <c r="C110" s="19">
        <f t="shared" si="26"/>
        <v>0.24000000000000016</v>
      </c>
      <c r="D110" s="1">
        <f t="shared" si="31"/>
        <v>11.627260963232198</v>
      </c>
      <c r="E110" s="1">
        <f t="shared" si="28"/>
        <v>1993.6988770370197</v>
      </c>
      <c r="F110" s="1">
        <f t="shared" si="27"/>
        <v>10</v>
      </c>
      <c r="G110" s="1">
        <f t="shared" ref="G110:G124" si="33">$D$6*EXP(-E110/$D$7)</f>
        <v>0.95478268856788262</v>
      </c>
      <c r="H110" s="1">
        <f t="shared" si="32"/>
        <v>64.540062295960439</v>
      </c>
      <c r="I110" s="1">
        <f t="shared" ref="I110:I124" si="34">H110*($L$7*$L$6+F110*$H$7)</f>
        <v>490.50447344929933</v>
      </c>
      <c r="J110" s="1">
        <f t="shared" ref="J110:J124" si="35">($L$5*9.81-I110)/$L$5</f>
        <v>-8.9468985986513875E-5</v>
      </c>
      <c r="K110" s="1">
        <f>(-Tabel1[[#This Row],[q]]*Tabel1[[#This Row],[Area]]*$H$7)/$L$5</f>
        <v>-9.6810093443940648</v>
      </c>
    </row>
    <row r="111" spans="3:11" x14ac:dyDescent="0.25">
      <c r="C111" s="19">
        <f t="shared" ref="C111:C124" si="36">C110+$D$5</f>
        <v>0.24250000000000016</v>
      </c>
      <c r="D111" s="1">
        <f t="shared" si="31"/>
        <v>11.627239267003096</v>
      </c>
      <c r="E111" s="1">
        <f t="shared" si="28"/>
        <v>1993.6698088846115</v>
      </c>
      <c r="F111" s="1">
        <f t="shared" ref="F111:F124" si="37">IF(F110+$H$8*$D$5&gt;$H$6,$H$6,F110+$H$8*$D$5)</f>
        <v>10</v>
      </c>
      <c r="G111" s="1">
        <f t="shared" si="33"/>
        <v>0.95478615779527387</v>
      </c>
      <c r="H111" s="1">
        <f t="shared" si="32"/>
        <v>64.540055942432218</v>
      </c>
      <c r="I111" s="1">
        <f t="shared" si="34"/>
        <v>490.50442516248484</v>
      </c>
      <c r="J111" s="1">
        <f t="shared" si="35"/>
        <v>-8.8503249696714195E-5</v>
      </c>
      <c r="K111" s="1">
        <f>(-Tabel1[[#This Row],[q]]*Tabel1[[#This Row],[Area]]*$H$7)/$L$5</f>
        <v>-9.6810083913648324</v>
      </c>
    </row>
    <row r="112" spans="3:11" x14ac:dyDescent="0.25">
      <c r="C112" s="19">
        <f t="shared" si="36"/>
        <v>0.24500000000000016</v>
      </c>
      <c r="D112" s="1">
        <f t="shared" si="31"/>
        <v>11.627217583706921</v>
      </c>
      <c r="E112" s="1">
        <f t="shared" si="28"/>
        <v>1993.640740786444</v>
      </c>
      <c r="F112" s="1">
        <f t="shared" si="37"/>
        <v>10</v>
      </c>
      <c r="G112" s="1">
        <f t="shared" si="33"/>
        <v>0.95478962702879722</v>
      </c>
      <c r="H112" s="1">
        <f t="shared" si="32"/>
        <v>64.540049731593086</v>
      </c>
      <c r="I112" s="1">
        <f t="shared" si="34"/>
        <v>490.50437796010743</v>
      </c>
      <c r="J112" s="1">
        <f t="shared" si="35"/>
        <v>-8.7559202148668186E-5</v>
      </c>
      <c r="K112" s="1">
        <f>(-Tabel1[[#This Row],[q]]*Tabel1[[#This Row],[Area]]*$H$7)/$L$5</f>
        <v>-9.6810074597389626</v>
      </c>
    </row>
    <row r="113" spans="3:13" x14ac:dyDescent="0.25">
      <c r="C113" s="19">
        <f t="shared" si="36"/>
        <v>0.24750000000000016</v>
      </c>
      <c r="D113" s="1">
        <f t="shared" si="31"/>
        <v>11.627195912804389</v>
      </c>
      <c r="E113" s="1">
        <f t="shared" si="28"/>
        <v>1993.6116727424846</v>
      </c>
      <c r="F113" s="1">
        <f t="shared" si="37"/>
        <v>10</v>
      </c>
      <c r="G113" s="1">
        <f t="shared" si="33"/>
        <v>0.95479309626845621</v>
      </c>
      <c r="H113" s="1">
        <f t="shared" si="32"/>
        <v>64.540043657457147</v>
      </c>
      <c r="I113" s="1">
        <f t="shared" si="34"/>
        <v>490.50433179667431</v>
      </c>
      <c r="J113" s="1">
        <f t="shared" si="35"/>
        <v>-8.6635933486149951E-5</v>
      </c>
      <c r="K113" s="1">
        <f>(-Tabel1[[#This Row],[q]]*Tabel1[[#This Row],[Area]]*$H$7)/$L$5</f>
        <v>-9.6810065486185728</v>
      </c>
    </row>
    <row r="114" spans="3:13" x14ac:dyDescent="0.25">
      <c r="C114" s="19">
        <f t="shared" si="36"/>
        <v>0.25000000000000017</v>
      </c>
      <c r="D114" s="1">
        <f t="shared" si="31"/>
        <v>11.627174253821018</v>
      </c>
      <c r="E114" s="1">
        <f t="shared" si="28"/>
        <v>1993.5826047527025</v>
      </c>
      <c r="F114" s="1">
        <f t="shared" si="37"/>
        <v>10</v>
      </c>
      <c r="G114" s="1">
        <f t="shared" si="33"/>
        <v>0.95479656551425462</v>
      </c>
      <c r="H114" s="1">
        <f t="shared" si="32"/>
        <v>64.540037714757887</v>
      </c>
      <c r="I114" s="1">
        <f t="shared" si="34"/>
        <v>490.5042866321599</v>
      </c>
      <c r="J114" s="1">
        <f t="shared" si="35"/>
        <v>-8.5732643198070947E-5</v>
      </c>
      <c r="K114" s="1">
        <f>(-Tabel1[[#This Row],[q]]*Tabel1[[#This Row],[Area]]*$H$7)/$L$5</f>
        <v>-9.6810056572136833</v>
      </c>
    </row>
    <row r="115" spans="3:13" x14ac:dyDescent="0.25">
      <c r="C115" s="19">
        <f t="shared" si="36"/>
        <v>0.25250000000000017</v>
      </c>
      <c r="D115" s="1">
        <f>D114+C115*J114</f>
        <v>11.627152606328611</v>
      </c>
      <c r="E115" s="1">
        <f t="shared" si="28"/>
        <v>1993.5535368170679</v>
      </c>
      <c r="F115" s="1">
        <f t="shared" si="37"/>
        <v>10</v>
      </c>
      <c r="G115" s="1">
        <f t="shared" si="33"/>
        <v>0.95480003476619635</v>
      </c>
      <c r="H115" s="1">
        <f>0.5*G115*D115^2</f>
        <v>64.540031898742626</v>
      </c>
      <c r="I115" s="1">
        <f t="shared" si="34"/>
        <v>490.50424243044392</v>
      </c>
      <c r="J115" s="1">
        <f t="shared" si="35"/>
        <v>-8.4848608878473897E-5</v>
      </c>
      <c r="K115" s="1">
        <f>(-Tabel1[[#This Row],[q]]*Tabel1[[#This Row],[Area]]*$H$7)/$L$5</f>
        <v>-9.6810047848113943</v>
      </c>
    </row>
    <row r="116" spans="3:13" x14ac:dyDescent="0.25">
      <c r="C116" s="19">
        <f t="shared" si="36"/>
        <v>0.25500000000000017</v>
      </c>
      <c r="D116" s="1">
        <f t="shared" ref="D116:D122" si="38">D115+C116*J115</f>
        <v>11.627130969933347</v>
      </c>
      <c r="E116" s="1">
        <f t="shared" si="28"/>
        <v>1993.524468935552</v>
      </c>
      <c r="F116" s="1">
        <f t="shared" si="37"/>
        <v>10</v>
      </c>
      <c r="G116" s="1">
        <f t="shared" si="33"/>
        <v>0.95480350402428427</v>
      </c>
      <c r="H116" s="1">
        <f t="shared" ref="H116:H122" si="39">0.5*G116*D116^2</f>
        <v>64.540026205040149</v>
      </c>
      <c r="I116" s="1">
        <f t="shared" si="34"/>
        <v>490.50419915830508</v>
      </c>
      <c r="J116" s="1">
        <f t="shared" si="35"/>
        <v>-8.3983166101688771E-5</v>
      </c>
      <c r="K116" s="1">
        <f>(-Tabel1[[#This Row],[q]]*Tabel1[[#This Row],[Area]]*$H$7)/$L$5</f>
        <v>-9.6810039307560221</v>
      </c>
    </row>
    <row r="117" spans="3:13" x14ac:dyDescent="0.25">
      <c r="C117" s="19">
        <f t="shared" si="36"/>
        <v>0.25750000000000017</v>
      </c>
      <c r="D117" s="1">
        <f t="shared" si="38"/>
        <v>11.627109344268076</v>
      </c>
      <c r="E117" s="1">
        <f t="shared" si="28"/>
        <v>1993.4954011081272</v>
      </c>
      <c r="F117" s="1">
        <f t="shared" si="37"/>
        <v>10</v>
      </c>
      <c r="G117" s="1">
        <f t="shared" si="33"/>
        <v>0.95480697328852204</v>
      </c>
      <c r="H117" s="1">
        <f t="shared" si="39"/>
        <v>64.540020629575409</v>
      </c>
      <c r="I117" s="1">
        <f t="shared" si="34"/>
        <v>490.5041567847731</v>
      </c>
      <c r="J117" s="1">
        <f t="shared" si="35"/>
        <v>-8.3135695462033254E-5</v>
      </c>
      <c r="K117" s="1">
        <f>(-Tabel1[[#This Row],[q]]*Tabel1[[#This Row],[Area]]*$H$7)/$L$5</f>
        <v>-9.6810030944363117</v>
      </c>
    </row>
    <row r="118" spans="3:13" x14ac:dyDescent="0.25">
      <c r="C118" s="19">
        <f t="shared" si="36"/>
        <v>0.26000000000000018</v>
      </c>
      <c r="D118" s="1">
        <f t="shared" si="38"/>
        <v>11.627087728987256</v>
      </c>
      <c r="E118" s="1">
        <f t="shared" si="28"/>
        <v>1993.4663333347667</v>
      </c>
      <c r="F118" s="1">
        <f t="shared" si="37"/>
        <v>10</v>
      </c>
      <c r="G118" s="1">
        <f t="shared" si="33"/>
        <v>0.95481044255891256</v>
      </c>
      <c r="H118" s="1">
        <f t="shared" si="39"/>
        <v>64.540015168513136</v>
      </c>
      <c r="I118" s="1">
        <f t="shared" si="34"/>
        <v>490.50411528069981</v>
      </c>
      <c r="J118" s="1">
        <f t="shared" si="35"/>
        <v>-8.2305613996140896E-5</v>
      </c>
      <c r="K118" s="1">
        <f>(-Tabel1[[#This Row],[q]]*Tabel1[[#This Row],[Area]]*$H$7)/$L$5</f>
        <v>-9.6810022752769722</v>
      </c>
    </row>
    <row r="119" spans="3:13" x14ac:dyDescent="0.25">
      <c r="C119" s="19">
        <f t="shared" si="36"/>
        <v>0.26250000000000018</v>
      </c>
      <c r="D119" s="1">
        <f t="shared" si="38"/>
        <v>11.627066123763582</v>
      </c>
      <c r="E119" s="1">
        <f t="shared" si="28"/>
        <v>1993.4372656154442</v>
      </c>
      <c r="F119" s="1">
        <f t="shared" si="37"/>
        <v>10</v>
      </c>
      <c r="G119" s="1">
        <f t="shared" si="33"/>
        <v>0.95481391183545905</v>
      </c>
      <c r="H119" s="1">
        <f t="shared" si="39"/>
        <v>64.540009818220511</v>
      </c>
      <c r="I119" s="1">
        <f t="shared" si="34"/>
        <v>490.50407461847584</v>
      </c>
      <c r="J119" s="1">
        <f t="shared" si="35"/>
        <v>-8.1492369516809049E-5</v>
      </c>
      <c r="K119" s="1">
        <f>(-Tabel1[[#This Row],[q]]*Tabel1[[#This Row],[Area]]*$H$7)/$L$5</f>
        <v>-9.681001472733076</v>
      </c>
    </row>
    <row r="120" spans="3:13" x14ac:dyDescent="0.25">
      <c r="C120" s="19">
        <f t="shared" si="36"/>
        <v>0.26500000000000018</v>
      </c>
      <c r="D120" s="1">
        <f t="shared" si="38"/>
        <v>11.62704452828566</v>
      </c>
      <c r="E120" s="1">
        <f t="shared" si="28"/>
        <v>1993.4081979501348</v>
      </c>
      <c r="F120" s="1">
        <f t="shared" si="37"/>
        <v>10</v>
      </c>
      <c r="G120" s="1">
        <f t="shared" si="33"/>
        <v>0.95481738111816461</v>
      </c>
      <c r="H120" s="1">
        <f t="shared" si="39"/>
        <v>64.540004575241383</v>
      </c>
      <c r="I120" s="1">
        <f t="shared" si="34"/>
        <v>490.50403477183448</v>
      </c>
      <c r="J120" s="1">
        <f t="shared" si="35"/>
        <v>-8.0695436689666171E-5</v>
      </c>
      <c r="K120" s="1">
        <f>(-Tabel1[[#This Row],[q]]*Tabel1[[#This Row],[Area]]*$H$7)/$L$5</f>
        <v>-9.6810006862862057</v>
      </c>
    </row>
    <row r="121" spans="3:13" x14ac:dyDescent="0.25">
      <c r="C121" s="19">
        <f t="shared" si="36"/>
        <v>0.26750000000000018</v>
      </c>
      <c r="D121" s="1">
        <f t="shared" si="38"/>
        <v>11.627022942256346</v>
      </c>
      <c r="E121" s="1">
        <f t="shared" si="28"/>
        <v>1993.3791303388141</v>
      </c>
      <c r="F121" s="1">
        <f t="shared" si="37"/>
        <v>10</v>
      </c>
      <c r="G121" s="1">
        <f t="shared" si="33"/>
        <v>0.95482085040703191</v>
      </c>
      <c r="H121" s="1">
        <f t="shared" si="39"/>
        <v>64.53999943627764</v>
      </c>
      <c r="I121" s="1">
        <f t="shared" si="34"/>
        <v>490.50399571571006</v>
      </c>
      <c r="J121" s="1">
        <f t="shared" si="35"/>
        <v>-7.9914314201232626E-5</v>
      </c>
      <c r="K121" s="1">
        <f>(-Tabel1[[#This Row],[q]]*Tabel1[[#This Row],[Area]]*$H$7)/$L$5</f>
        <v>-9.680999915441646</v>
      </c>
    </row>
    <row r="122" spans="3:13" x14ac:dyDescent="0.25">
      <c r="C122" s="19">
        <f t="shared" si="36"/>
        <v>0.27000000000000018</v>
      </c>
      <c r="D122" s="1">
        <f t="shared" si="38"/>
        <v>11.627001365391513</v>
      </c>
      <c r="E122" s="1">
        <f t="shared" si="28"/>
        <v>1993.3500627814585</v>
      </c>
      <c r="F122" s="1">
        <f t="shared" si="37"/>
        <v>10</v>
      </c>
      <c r="G122" s="1">
        <f t="shared" si="33"/>
        <v>0.95482431970206383</v>
      </c>
      <c r="H122" s="1">
        <f t="shared" si="39"/>
        <v>64.539994398175764</v>
      </c>
      <c r="I122" s="1">
        <f t="shared" si="34"/>
        <v>490.5039574261358</v>
      </c>
      <c r="J122" s="1">
        <f t="shared" si="35"/>
        <v>-7.9148522715968283E-5</v>
      </c>
      <c r="K122" s="1">
        <f>(-Tabel1[[#This Row],[q]]*Tabel1[[#This Row],[Area]]*$H$7)/$L$5</f>
        <v>-9.6809991597263636</v>
      </c>
    </row>
    <row r="123" spans="3:13" x14ac:dyDescent="0.25">
      <c r="C123" s="19">
        <f t="shared" si="36"/>
        <v>0.27250000000000019</v>
      </c>
      <c r="D123" s="1">
        <f>D122+C123*J122</f>
        <v>11.626979797419072</v>
      </c>
      <c r="E123" s="1">
        <f t="shared" si="28"/>
        <v>1993.3209952780451</v>
      </c>
      <c r="F123" s="1">
        <f t="shared" si="37"/>
        <v>10</v>
      </c>
      <c r="G123" s="1">
        <f t="shared" si="33"/>
        <v>0.95482778900326315</v>
      </c>
      <c r="H123" s="1">
        <f>0.5*G123*D123^2</f>
        <v>64.539989457915809</v>
      </c>
      <c r="I123" s="1">
        <f t="shared" si="34"/>
        <v>490.50391988016014</v>
      </c>
      <c r="J123" s="1">
        <f t="shared" si="35"/>
        <v>-7.8397603202802203E-5</v>
      </c>
      <c r="K123" s="1">
        <f>(-Tabel1[[#This Row],[q]]*Tabel1[[#This Row],[Area]]*$H$7)/$L$5</f>
        <v>-9.6809984186873699</v>
      </c>
    </row>
    <row r="124" spans="3:13" x14ac:dyDescent="0.25">
      <c r="C124" s="19">
        <f t="shared" si="36"/>
        <v>0.27500000000000019</v>
      </c>
      <c r="D124" s="1">
        <f t="shared" ref="D124" si="40">D123+C124*J123</f>
        <v>11.62695823807819</v>
      </c>
      <c r="E124" s="1">
        <f t="shared" si="28"/>
        <v>1993.2919278285515</v>
      </c>
      <c r="F124" s="1">
        <f t="shared" si="37"/>
        <v>10</v>
      </c>
      <c r="G124" s="1">
        <f t="shared" si="33"/>
        <v>0.95483125831063242</v>
      </c>
      <c r="H124" s="1">
        <f t="shared" ref="H124" si="41">0.5*G124*D124^2</f>
        <v>64.539984612602765</v>
      </c>
      <c r="I124" s="1">
        <f t="shared" si="34"/>
        <v>490.50388305578099</v>
      </c>
      <c r="J124" s="1">
        <f t="shared" si="35"/>
        <v>-7.7661115619775961E-5</v>
      </c>
      <c r="K124" s="1">
        <f>(-Tabel1[[#This Row],[q]]*Tabel1[[#This Row],[Area]]*$H$7)/$L$5</f>
        <v>-9.6809976918904166</v>
      </c>
    </row>
    <row r="125" spans="3:13" x14ac:dyDescent="0.25">
      <c r="C125" s="5"/>
      <c r="D125" s="5"/>
      <c r="E125" s="5"/>
      <c r="F125" s="5"/>
      <c r="G125" s="5"/>
      <c r="H125" s="5"/>
      <c r="I125" s="5"/>
      <c r="J125" s="5"/>
      <c r="K125" s="5"/>
      <c r="L125" s="5"/>
      <c r="M125" s="5"/>
    </row>
    <row r="126" spans="3:13" hidden="1" x14ac:dyDescent="0.25">
      <c r="C126" s="5"/>
      <c r="D126" s="5"/>
      <c r="E126" s="5"/>
      <c r="F126" s="5"/>
      <c r="G126" s="5"/>
      <c r="H126" s="5"/>
      <c r="I126" s="5"/>
      <c r="J126" s="5"/>
      <c r="K126" s="5"/>
      <c r="L126" s="5"/>
      <c r="M126" s="5"/>
    </row>
    <row r="127" spans="3:13" x14ac:dyDescent="0.25"/>
  </sheetData>
  <mergeCells count="10">
    <mergeCell ref="A15:A36"/>
    <mergeCell ref="C1:AG1"/>
    <mergeCell ref="A9:A14"/>
    <mergeCell ref="A39:A48"/>
    <mergeCell ref="C12:K12"/>
    <mergeCell ref="P2:AG2"/>
    <mergeCell ref="X17:AF29"/>
    <mergeCell ref="C4:E4"/>
    <mergeCell ref="G4:I4"/>
    <mergeCell ref="K4:M4"/>
  </mergeCells>
  <pageMargins left="0.7" right="0.7" top="0.75" bottom="0.75" header="0.3" footer="0.3"/>
  <pageSetup paperSize="9" orientation="portrait" horizontalDpi="4294967293" verticalDpi="0"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33E60-DE6F-4C26-B6E6-D7043EEC0A64}">
  <dimension ref="A1:AF127"/>
  <sheetViews>
    <sheetView tabSelected="1" zoomScale="85" zoomScaleNormal="85" workbookViewId="0">
      <selection activeCell="L4" sqref="L4"/>
    </sheetView>
  </sheetViews>
  <sheetFormatPr defaultColWidth="0" defaultRowHeight="15" zeroHeight="1" x14ac:dyDescent="0.25"/>
  <cols>
    <col min="1" max="1" width="24.42578125" style="2" customWidth="1"/>
    <col min="2" max="2" width="1.85546875" style="2" customWidth="1"/>
    <col min="3" max="3" width="12.42578125" style="1" bestFit="1" customWidth="1"/>
    <col min="4" max="5" width="10.5703125" style="1" bestFit="1" customWidth="1"/>
    <col min="6" max="6" width="8.140625" style="1" customWidth="1"/>
    <col min="7" max="7" width="19.85546875" style="1" bestFit="1" customWidth="1"/>
    <col min="8" max="8" width="10.5703125" style="1" customWidth="1"/>
    <col min="9" max="9" width="10.28515625" style="1" bestFit="1" customWidth="1"/>
    <col min="10" max="10" width="9.7109375" style="1" bestFit="1" customWidth="1"/>
    <col min="11" max="11" width="16.7109375" style="1" customWidth="1"/>
    <col min="12" max="12" width="11.140625" style="1" customWidth="1"/>
    <col min="13" max="13" width="24.28515625" style="2" bestFit="1" customWidth="1"/>
    <col min="14" max="14" width="3.85546875" style="2" bestFit="1" customWidth="1"/>
    <col min="15" max="16" width="9.140625" style="2" customWidth="1"/>
    <col min="17" max="32" width="9.140625" style="5" customWidth="1"/>
    <col min="33" max="16384" width="9.140625" style="1" hidden="1"/>
  </cols>
  <sheetData>
    <row r="1" spans="1:14" ht="34.5" customHeight="1" thickBot="1" x14ac:dyDescent="0.35">
      <c r="C1" s="26" t="s">
        <v>0</v>
      </c>
      <c r="D1" s="26"/>
      <c r="E1" s="26"/>
      <c r="F1" s="26"/>
      <c r="G1" s="26"/>
      <c r="H1" s="26"/>
      <c r="I1" s="26"/>
      <c r="J1" s="26"/>
      <c r="K1" s="26"/>
      <c r="L1" s="26"/>
      <c r="M1" s="26"/>
      <c r="N1" s="26"/>
    </row>
    <row r="2" spans="1:14" ht="15.75" thickTop="1" x14ac:dyDescent="0.25">
      <c r="C2" s="3"/>
      <c r="D2" s="3"/>
      <c r="E2" s="3"/>
      <c r="F2" s="3"/>
      <c r="G2" s="3"/>
      <c r="H2" s="3"/>
      <c r="I2" s="3"/>
      <c r="J2" s="3"/>
      <c r="K2" s="3"/>
      <c r="L2" s="3"/>
      <c r="M2" s="3"/>
      <c r="N2" s="3"/>
    </row>
    <row r="3" spans="1:14" ht="17.25" x14ac:dyDescent="0.3">
      <c r="C3" s="24" t="s">
        <v>2</v>
      </c>
      <c r="D3" s="24"/>
      <c r="E3" s="24"/>
      <c r="F3" s="7"/>
      <c r="G3" s="24" t="s">
        <v>3</v>
      </c>
      <c r="H3" s="24"/>
      <c r="I3" s="24"/>
      <c r="J3" s="2"/>
      <c r="K3" s="24" t="s">
        <v>4</v>
      </c>
      <c r="L3" s="24"/>
      <c r="M3" s="24"/>
    </row>
    <row r="4" spans="1:14" ht="15" customHeight="1" x14ac:dyDescent="0.25">
      <c r="C4" s="9" t="s">
        <v>5</v>
      </c>
      <c r="D4" s="12">
        <v>0.01</v>
      </c>
      <c r="E4" s="9" t="s">
        <v>6</v>
      </c>
      <c r="F4" s="7"/>
      <c r="G4" s="9" t="s">
        <v>7</v>
      </c>
      <c r="H4" s="13">
        <v>0.5</v>
      </c>
      <c r="I4" s="9" t="s">
        <v>6</v>
      </c>
      <c r="J4" s="2"/>
      <c r="K4" s="9" t="s">
        <v>8</v>
      </c>
      <c r="L4" s="13">
        <v>10</v>
      </c>
      <c r="M4" s="9" t="s">
        <v>9</v>
      </c>
    </row>
    <row r="5" spans="1:14" x14ac:dyDescent="0.25">
      <c r="A5" s="8"/>
      <c r="C5" s="9" t="s">
        <v>10</v>
      </c>
      <c r="D5" s="13">
        <v>1.2250000000000001</v>
      </c>
      <c r="E5" s="9" t="s">
        <v>11</v>
      </c>
      <c r="F5" s="7"/>
      <c r="G5" s="9" t="s">
        <v>12</v>
      </c>
      <c r="H5" s="13">
        <v>15</v>
      </c>
      <c r="I5" s="9" t="s">
        <v>13</v>
      </c>
      <c r="J5" s="2"/>
      <c r="K5" s="9" t="s">
        <v>12</v>
      </c>
      <c r="L5" s="13">
        <v>0.5</v>
      </c>
      <c r="M5" s="9" t="s">
        <v>13</v>
      </c>
    </row>
    <row r="6" spans="1:14" x14ac:dyDescent="0.25">
      <c r="A6" s="8"/>
      <c r="C6" s="9" t="s">
        <v>14</v>
      </c>
      <c r="D6" s="13">
        <v>8000</v>
      </c>
      <c r="E6" s="9" t="s">
        <v>15</v>
      </c>
      <c r="F6" s="7"/>
      <c r="G6" s="9" t="s">
        <v>16</v>
      </c>
      <c r="H6" s="13">
        <v>0.5</v>
      </c>
      <c r="I6" s="9" t="s">
        <v>17</v>
      </c>
      <c r="J6" s="2"/>
      <c r="K6" s="9" t="s">
        <v>16</v>
      </c>
      <c r="L6" s="13">
        <v>0.1</v>
      </c>
      <c r="M6" s="9" t="s">
        <v>17</v>
      </c>
    </row>
    <row r="7" spans="1:14" x14ac:dyDescent="0.25">
      <c r="A7" s="8"/>
      <c r="C7" s="7"/>
      <c r="D7" s="7"/>
      <c r="E7" s="7"/>
      <c r="F7" s="7"/>
      <c r="G7" s="9" t="s">
        <v>18</v>
      </c>
      <c r="H7" s="15">
        <f>H5/H4</f>
        <v>30</v>
      </c>
      <c r="I7" s="9" t="s">
        <v>19</v>
      </c>
      <c r="J7" s="2"/>
      <c r="K7" s="9" t="s">
        <v>20</v>
      </c>
      <c r="L7" s="15">
        <f>(9.81*L4)/(L5*L6+H5*H6)</f>
        <v>12.993377483443711</v>
      </c>
      <c r="M7" s="9" t="s">
        <v>21</v>
      </c>
    </row>
    <row r="8" spans="1:14" x14ac:dyDescent="0.25">
      <c r="C8" s="7"/>
      <c r="D8" s="7"/>
      <c r="E8" s="7"/>
      <c r="F8" s="7"/>
      <c r="G8" s="9" t="s">
        <v>23</v>
      </c>
      <c r="H8" s="13">
        <v>500</v>
      </c>
      <c r="I8" s="9" t="s">
        <v>24</v>
      </c>
      <c r="J8" s="2"/>
      <c r="K8" s="9" t="s">
        <v>38</v>
      </c>
      <c r="L8" s="15">
        <f>(9.81*L4)/(L5*L6+H5*H6*H10)</f>
        <v>122.625</v>
      </c>
      <c r="M8" s="9" t="s">
        <v>21</v>
      </c>
    </row>
    <row r="9" spans="1:14" x14ac:dyDescent="0.25">
      <c r="A9" s="27" t="s">
        <v>22</v>
      </c>
      <c r="C9" s="7"/>
      <c r="D9" s="7"/>
      <c r="E9" s="7"/>
      <c r="F9" s="7"/>
      <c r="G9" s="9" t="s">
        <v>26</v>
      </c>
      <c r="H9" s="13">
        <v>2000</v>
      </c>
      <c r="I9" s="9" t="s">
        <v>15</v>
      </c>
      <c r="J9" s="2"/>
      <c r="K9" s="7"/>
      <c r="L9" s="7"/>
      <c r="M9" s="7"/>
      <c r="N9" s="7"/>
    </row>
    <row r="10" spans="1:14" x14ac:dyDescent="0.25">
      <c r="A10" s="27"/>
      <c r="C10" s="7"/>
      <c r="D10" s="7"/>
      <c r="E10" s="7"/>
      <c r="F10" s="7"/>
      <c r="G10" s="9" t="s">
        <v>39</v>
      </c>
      <c r="H10" s="13">
        <v>0.1</v>
      </c>
      <c r="I10" s="9"/>
      <c r="J10" s="2"/>
      <c r="K10" s="7"/>
      <c r="L10" s="7"/>
      <c r="M10" s="7"/>
      <c r="N10" s="7"/>
    </row>
    <row r="11" spans="1:14" ht="15.75" customHeight="1" x14ac:dyDescent="0.25">
      <c r="A11" s="27"/>
      <c r="C11" s="7"/>
      <c r="D11" s="7"/>
      <c r="E11" s="7"/>
      <c r="F11" s="7"/>
      <c r="G11" s="9" t="s">
        <v>40</v>
      </c>
      <c r="H11" s="13">
        <v>0.5</v>
      </c>
      <c r="I11" s="9" t="s">
        <v>6</v>
      </c>
      <c r="J11" s="2"/>
      <c r="K11" s="7"/>
      <c r="L11" s="7"/>
      <c r="M11" s="7"/>
      <c r="N11" s="7"/>
    </row>
    <row r="12" spans="1:14" x14ac:dyDescent="0.25">
      <c r="A12" s="27"/>
      <c r="C12" s="2"/>
      <c r="D12" s="2"/>
      <c r="E12" s="2"/>
      <c r="F12" s="2"/>
      <c r="G12" s="2"/>
      <c r="H12" s="2"/>
      <c r="I12" s="2"/>
      <c r="J12" s="2"/>
      <c r="K12" s="2"/>
      <c r="L12" s="2"/>
    </row>
    <row r="13" spans="1:14" ht="17.25" x14ac:dyDescent="0.3">
      <c r="A13" s="27"/>
      <c r="C13" s="24" t="s">
        <v>27</v>
      </c>
      <c r="D13" s="24"/>
      <c r="E13" s="24"/>
      <c r="F13" s="24"/>
      <c r="G13" s="24"/>
      <c r="H13" s="24"/>
      <c r="I13" s="24"/>
      <c r="J13" s="24"/>
      <c r="K13" s="24"/>
      <c r="L13" s="24"/>
      <c r="M13" s="24"/>
    </row>
    <row r="14" spans="1:14" x14ac:dyDescent="0.25">
      <c r="A14" s="18"/>
      <c r="C14" s="1" t="s">
        <v>28</v>
      </c>
      <c r="D14" s="1" t="s">
        <v>29</v>
      </c>
      <c r="E14" s="1" t="s">
        <v>30</v>
      </c>
      <c r="F14" s="1" t="s">
        <v>41</v>
      </c>
      <c r="G14" s="1" t="s">
        <v>42</v>
      </c>
      <c r="H14" s="1" t="s">
        <v>43</v>
      </c>
      <c r="I14" s="1" t="s">
        <v>31</v>
      </c>
      <c r="J14" s="1" t="s">
        <v>32</v>
      </c>
      <c r="K14" s="1" t="s">
        <v>33</v>
      </c>
      <c r="L14" s="1" t="s">
        <v>34</v>
      </c>
      <c r="M14" s="1" t="s">
        <v>35</v>
      </c>
    </row>
    <row r="15" spans="1:14" x14ac:dyDescent="0.25">
      <c r="A15" s="28" t="s">
        <v>36</v>
      </c>
      <c r="C15" s="1">
        <v>0</v>
      </c>
      <c r="D15" s="1">
        <f>H8</f>
        <v>500</v>
      </c>
      <c r="E15" s="1">
        <f>H9</f>
        <v>2000</v>
      </c>
      <c r="F15" s="1">
        <v>0</v>
      </c>
      <c r="G15" s="1">
        <v>0</v>
      </c>
      <c r="H15" s="1">
        <v>0</v>
      </c>
      <c r="I15" s="1">
        <f t="shared" ref="I15:I46" si="0">$D$5*EXP(-E15/$D$6)</f>
        <v>0.95403095926247106</v>
      </c>
      <c r="J15" s="1">
        <f>0.5*I15*D15^2</f>
        <v>119253.86990780888</v>
      </c>
      <c r="K15" s="1">
        <f>J15*($L$6*$L$5+H15*$H$6)</f>
        <v>5962.6934953904447</v>
      </c>
      <c r="L15" s="1">
        <f>($L$4*9.81-K15)/$L$4</f>
        <v>-586.45934953904441</v>
      </c>
      <c r="M15" s="1">
        <f>(-Tabel14[[#This Row],[q]]*Tabel14[[#This Row],[Parachute area2]]*$H$6)/$L$4</f>
        <v>0</v>
      </c>
    </row>
    <row r="16" spans="1:14" x14ac:dyDescent="0.25">
      <c r="A16" s="28"/>
      <c r="C16" s="1">
        <f t="shared" ref="C16:C47" si="1">C15+$D$4</f>
        <v>0.01</v>
      </c>
      <c r="D16" s="1">
        <f t="shared" ref="D16:D47" si="2">D15+C16*L15</f>
        <v>494.13540650460953</v>
      </c>
      <c r="E16" s="1">
        <f>E15-D15*$D$4</f>
        <v>1995</v>
      </c>
      <c r="F16" s="1">
        <f t="shared" ref="F16:F47" si="3">IF(F15+$H$7*$D$4&gt;$H$5*$H$10,$H$5*$H$10,F15+$H$7*$D$4)</f>
        <v>0.3</v>
      </c>
      <c r="G16" s="1">
        <f>IF(Tabel14[[#This Row],[Parachute area]]&gt;=$H$5*$H$10,G15+$D$4,0)</f>
        <v>0</v>
      </c>
      <c r="H16" s="1">
        <f>IF(Tabel14[[#This Row],[Reef timer]]=0,Tabel14[[#This Row],[Parachute area]],IF(Tabel14[[#This Row],[Reef timer]]&lt;=$H$11,$H$5*$H$10,IF(H15&gt;=$H$5,$H$5,H15+$H$7*$D$4)))</f>
        <v>0.3</v>
      </c>
      <c r="I16" s="1">
        <f t="shared" si="0"/>
        <v>0.95462741498500747</v>
      </c>
      <c r="J16" s="1">
        <f t="shared" ref="J15:J46" si="4">0.5*I16*D16^2</f>
        <v>116545.59247731497</v>
      </c>
      <c r="K16" s="1">
        <f t="shared" ref="K15:K46" si="5">J16*($L$6*$L$5+H16*$H$6)</f>
        <v>23309.118495462997</v>
      </c>
      <c r="L16" s="1">
        <f t="shared" ref="L15:L46" si="6">($L$4*9.81-K16)/$L$4</f>
        <v>-2321.1018495462999</v>
      </c>
      <c r="M16" s="1">
        <f>(-Tabel14[[#This Row],[q]]*Tabel14[[#This Row],[Parachute area2]]*$H$6)/$L$4</f>
        <v>-1748.1838871597247</v>
      </c>
    </row>
    <row r="17" spans="1:13" x14ac:dyDescent="0.25">
      <c r="A17" s="28"/>
      <c r="C17" s="1">
        <f t="shared" si="1"/>
        <v>0.02</v>
      </c>
      <c r="D17" s="1">
        <f t="shared" si="2"/>
        <v>447.71336951368352</v>
      </c>
      <c r="E17" s="1">
        <f>E16-D16*$D$4</f>
        <v>1990.0586459349538</v>
      </c>
      <c r="F17" s="1">
        <f t="shared" si="3"/>
        <v>0.6</v>
      </c>
      <c r="G17" s="1">
        <f>IF(Tabel14[[#This Row],[Parachute area]]&gt;=$H$5*$H$10,G16+$D$4,0)</f>
        <v>0</v>
      </c>
      <c r="H17" s="1">
        <f>IF(Tabel14[[#This Row],[Reef timer]]=0,Tabel14[[#This Row],[Parachute area]],IF(Tabel14[[#This Row],[Reef timer]]&lt;=$H$11,$H$5*$H$10,IF(H16&gt;=$H$5,$H$5,H16+$H$7*$D$4)))</f>
        <v>0.6</v>
      </c>
      <c r="I17" s="1">
        <f t="shared" si="0"/>
        <v>0.95521724113219963</v>
      </c>
      <c r="J17" s="1">
        <f t="shared" si="4"/>
        <v>95735.339937708093</v>
      </c>
      <c r="K17" s="1">
        <f t="shared" si="5"/>
        <v>33507.368978197832</v>
      </c>
      <c r="L17" s="1">
        <f t="shared" si="6"/>
        <v>-3340.9268978197833</v>
      </c>
      <c r="M17" s="1">
        <f>(-Tabel14[[#This Row],[q]]*Tabel14[[#This Row],[Parachute area2]]*$H$6)/$L$4</f>
        <v>-2872.0601981312425</v>
      </c>
    </row>
    <row r="18" spans="1:13" x14ac:dyDescent="0.25">
      <c r="A18" s="28"/>
      <c r="C18" s="1">
        <f t="shared" si="1"/>
        <v>0.03</v>
      </c>
      <c r="D18" s="1">
        <f t="shared" si="2"/>
        <v>347.48556257909001</v>
      </c>
      <c r="E18" s="1">
        <f t="shared" ref="E18:E80" si="7">E17-D17*$D$4</f>
        <v>1985.5815122398169</v>
      </c>
      <c r="F18" s="1">
        <f t="shared" si="3"/>
        <v>0.89999999999999991</v>
      </c>
      <c r="G18" s="1">
        <f>IF(Tabel14[[#This Row],[Parachute area]]&gt;=$H$5*$H$10,G17+$D$4,0)</f>
        <v>0</v>
      </c>
      <c r="H18" s="1">
        <f>IF(Tabel14[[#This Row],[Reef timer]]=0,Tabel14[[#This Row],[Parachute area]],IF(Tabel14[[#This Row],[Reef timer]]&lt;=$H$11,$H$5*$H$10,IF(H17&gt;=$H$5,$H$5,H17+$H$7*$D$4)))</f>
        <v>0.89999999999999991</v>
      </c>
      <c r="I18" s="1">
        <f t="shared" si="0"/>
        <v>0.95575197015863322</v>
      </c>
      <c r="J18" s="1">
        <f t="shared" si="4"/>
        <v>57701.717011608416</v>
      </c>
      <c r="K18" s="1">
        <f t="shared" si="5"/>
        <v>28850.858505804204</v>
      </c>
      <c r="L18" s="1">
        <f t="shared" si="6"/>
        <v>-2875.2758505804204</v>
      </c>
      <c r="M18" s="1">
        <f>(-Tabel14[[#This Row],[q]]*Tabel14[[#This Row],[Parachute area2]]*$H$6)/$L$4</f>
        <v>-2596.5772655223782</v>
      </c>
    </row>
    <row r="19" spans="1:13" x14ac:dyDescent="0.25">
      <c r="A19" s="28"/>
      <c r="C19" s="1">
        <f t="shared" si="1"/>
        <v>0.04</v>
      </c>
      <c r="D19" s="1">
        <f>D18+C19*L18</f>
        <v>232.47452855587318</v>
      </c>
      <c r="E19" s="1">
        <f t="shared" si="7"/>
        <v>1982.106656614026</v>
      </c>
      <c r="F19" s="1">
        <f t="shared" si="3"/>
        <v>1.2</v>
      </c>
      <c r="G19" s="1">
        <f>IF(Tabel14[[#This Row],[Parachute area]]&gt;=$H$5*$H$10,G18+$D$4,0)</f>
        <v>0</v>
      </c>
      <c r="H19" s="1">
        <f>IF(Tabel14[[#This Row],[Reef timer]]=0,Tabel14[[#This Row],[Parachute area]],IF(Tabel14[[#This Row],[Reef timer]]&lt;=$H$11,$H$5*$H$10,IF(H18&gt;=$H$5,$H$5,H18+$H$7*$D$4)))</f>
        <v>1.2</v>
      </c>
      <c r="I19" s="1">
        <f t="shared" si="0"/>
        <v>0.95616719784441695</v>
      </c>
      <c r="J19" s="1">
        <f t="shared" si="4"/>
        <v>25837.744326366403</v>
      </c>
      <c r="K19" s="1">
        <f t="shared" si="5"/>
        <v>16794.533812138161</v>
      </c>
      <c r="L19" s="1">
        <f t="shared" si="6"/>
        <v>-1669.6433812138162</v>
      </c>
      <c r="M19" s="1">
        <f>(-Tabel14[[#This Row],[q]]*Tabel14[[#This Row],[Parachute area2]]*$H$6)/$L$4</f>
        <v>-1550.264659581984</v>
      </c>
    </row>
    <row r="20" spans="1:13" x14ac:dyDescent="0.25">
      <c r="A20" s="28"/>
      <c r="C20" s="1">
        <f t="shared" si="1"/>
        <v>0.05</v>
      </c>
      <c r="D20" s="1">
        <f t="shared" si="2"/>
        <v>148.99235949518237</v>
      </c>
      <c r="E20" s="1">
        <f t="shared" si="7"/>
        <v>1979.7819113284672</v>
      </c>
      <c r="F20" s="1">
        <f t="shared" si="3"/>
        <v>1.5</v>
      </c>
      <c r="G20" s="1">
        <f>IF(Tabel14[[#This Row],[Parachute area]]&gt;=$H$5*$H$10,G19+$D$4,0)</f>
        <v>0.01</v>
      </c>
      <c r="H20" s="1">
        <f>IF(Tabel14[[#This Row],[Reef timer]]=0,Tabel14[[#This Row],[Parachute area]],IF(Tabel14[[#This Row],[Reef timer]]&lt;=$H$11,$H$5*$H$10,IF(H19&gt;=$H$5,$H$5,H19+$H$7*$D$4)))</f>
        <v>1.5</v>
      </c>
      <c r="I20" s="1">
        <f t="shared" si="0"/>
        <v>0.95644509386797782</v>
      </c>
      <c r="J20" s="1">
        <f t="shared" si="4"/>
        <v>10615.929941620059</v>
      </c>
      <c r="K20" s="1">
        <f t="shared" si="5"/>
        <v>8492.743953296047</v>
      </c>
      <c r="L20" s="1">
        <f t="shared" si="6"/>
        <v>-839.46439532960471</v>
      </c>
      <c r="M20" s="1">
        <f>(-Tabel14[[#This Row],[q]]*Tabel14[[#This Row],[Parachute area2]]*$H$6)/$L$4</f>
        <v>-796.19474562150447</v>
      </c>
    </row>
    <row r="21" spans="1:13" x14ac:dyDescent="0.25">
      <c r="A21" s="28"/>
      <c r="C21" s="1">
        <f t="shared" si="1"/>
        <v>6.0000000000000005E-2</v>
      </c>
      <c r="D21" s="1">
        <f t="shared" si="2"/>
        <v>98.624495775406075</v>
      </c>
      <c r="E21" s="1">
        <f t="shared" si="7"/>
        <v>1978.2919877335155</v>
      </c>
      <c r="F21" s="1">
        <f t="shared" si="3"/>
        <v>1.5</v>
      </c>
      <c r="G21" s="1">
        <f>IF(Tabel14[[#This Row],[Parachute area]]&gt;=$H$5*$H$10,G20+$D$4,0)</f>
        <v>0.02</v>
      </c>
      <c r="H21" s="1">
        <f>IF(Tabel14[[#This Row],[Reef timer]]=0,Tabel14[[#This Row],[Parachute area]],IF(Tabel14[[#This Row],[Reef timer]]&lt;=$H$11,$H$5*$H$10,IF(H20&gt;=$H$5,$H$5,H20+$H$7*$D$4)))</f>
        <v>1.5</v>
      </c>
      <c r="I21" s="1">
        <f t="shared" si="0"/>
        <v>0.95662323922047676</v>
      </c>
      <c r="J21" s="1">
        <f t="shared" si="4"/>
        <v>4652.4372366758935</v>
      </c>
      <c r="K21" s="1">
        <f t="shared" si="5"/>
        <v>3721.9497893407151</v>
      </c>
      <c r="L21" s="1">
        <f t="shared" si="6"/>
        <v>-362.38497893407151</v>
      </c>
      <c r="M21" s="1">
        <f>(-Tabel14[[#This Row],[q]]*Tabel14[[#This Row],[Parachute area2]]*$H$6)/$L$4</f>
        <v>-348.93279275069199</v>
      </c>
    </row>
    <row r="22" spans="1:13" x14ac:dyDescent="0.25">
      <c r="A22" s="28"/>
      <c r="C22" s="1">
        <f t="shared" si="1"/>
        <v>7.0000000000000007E-2</v>
      </c>
      <c r="D22" s="1">
        <f t="shared" si="2"/>
        <v>73.257547250021062</v>
      </c>
      <c r="E22" s="1">
        <f t="shared" si="7"/>
        <v>1977.3057427757615</v>
      </c>
      <c r="F22" s="1">
        <f t="shared" si="3"/>
        <v>1.5</v>
      </c>
      <c r="G22" s="1">
        <f>IF(Tabel14[[#This Row],[Parachute area]]&gt;=$H$5*$H$10,G21+$D$4,0)</f>
        <v>0.03</v>
      </c>
      <c r="H22" s="1">
        <f>IF(Tabel14[[#This Row],[Reef timer]]=0,Tabel14[[#This Row],[Parachute area]],IF(Tabel14[[#This Row],[Reef timer]]&lt;=$H$11,$H$5*$H$10,IF(H21&gt;=$H$5,$H$5,H21+$H$7*$D$4)))</f>
        <v>1.5</v>
      </c>
      <c r="I22" s="1">
        <f t="shared" si="0"/>
        <v>0.9567411795959776</v>
      </c>
      <c r="J22" s="1">
        <f t="shared" si="4"/>
        <v>2567.2562459994656</v>
      </c>
      <c r="K22" s="1">
        <f t="shared" si="5"/>
        <v>2053.8049967995726</v>
      </c>
      <c r="L22" s="1">
        <f t="shared" si="6"/>
        <v>-195.57049967995727</v>
      </c>
      <c r="M22" s="1">
        <f>(-Tabel14[[#This Row],[q]]*Tabel14[[#This Row],[Parachute area2]]*$H$6)/$L$4</f>
        <v>-192.54421844995991</v>
      </c>
    </row>
    <row r="23" spans="1:13" x14ac:dyDescent="0.25">
      <c r="A23" s="28"/>
      <c r="C23" s="1">
        <f t="shared" si="1"/>
        <v>0.08</v>
      </c>
      <c r="D23" s="1">
        <f t="shared" si="2"/>
        <v>57.611907275624482</v>
      </c>
      <c r="E23" s="1">
        <f t="shared" si="7"/>
        <v>1976.5731673032612</v>
      </c>
      <c r="F23" s="1">
        <f t="shared" si="3"/>
        <v>1.5</v>
      </c>
      <c r="G23" s="1">
        <f>IF(Tabel14[[#This Row],[Parachute area]]&gt;=$H$5*$H$10,G22+$D$4,0)</f>
        <v>0.04</v>
      </c>
      <c r="H23" s="1">
        <f>IF(Tabel14[[#This Row],[Reef timer]]=0,Tabel14[[#This Row],[Parachute area]],IF(Tabel14[[#This Row],[Reef timer]]&lt;=$H$11,$H$5*$H$10,IF(H22&gt;=$H$5,$H$5,H22+$H$7*$D$4)))</f>
        <v>1.5</v>
      </c>
      <c r="I23" s="1">
        <f t="shared" si="0"/>
        <v>0.95682879424765077</v>
      </c>
      <c r="J23" s="1">
        <f t="shared" si="4"/>
        <v>1587.9204677453574</v>
      </c>
      <c r="K23" s="1">
        <f t="shared" si="5"/>
        <v>1270.336374196286</v>
      </c>
      <c r="L23" s="1">
        <f t="shared" si="6"/>
        <v>-117.2236374196286</v>
      </c>
      <c r="M23" s="1">
        <f>(-Tabel14[[#This Row],[q]]*Tabel14[[#This Row],[Parachute area2]]*$H$6)/$L$4</f>
        <v>-119.09403508090182</v>
      </c>
    </row>
    <row r="24" spans="1:13" x14ac:dyDescent="0.25">
      <c r="A24" s="28"/>
      <c r="C24" s="1">
        <f t="shared" si="1"/>
        <v>0.09</v>
      </c>
      <c r="D24" s="1">
        <f t="shared" si="2"/>
        <v>47.061779907857911</v>
      </c>
      <c r="E24" s="1">
        <f t="shared" si="7"/>
        <v>1975.997048230505</v>
      </c>
      <c r="F24" s="1">
        <f t="shared" si="3"/>
        <v>1.5</v>
      </c>
      <c r="G24" s="1">
        <f>IF(Tabel14[[#This Row],[Parachute area]]&gt;=$H$5*$H$10,G23+$D$4,0)</f>
        <v>0.05</v>
      </c>
      <c r="H24" s="1">
        <f>IF(Tabel14[[#This Row],[Reef timer]]=0,Tabel14[[#This Row],[Parachute area]],IF(Tabel14[[#This Row],[Reef timer]]&lt;=$H$11,$H$5*$H$10,IF(H23&gt;=$H$5,$H$5,H23+$H$7*$D$4)))</f>
        <v>1.5</v>
      </c>
      <c r="I24" s="1">
        <f t="shared" si="0"/>
        <v>0.95689770264355223</v>
      </c>
      <c r="J24" s="1">
        <f t="shared" si="4"/>
        <v>1059.6738401320549</v>
      </c>
      <c r="K24" s="1">
        <f t="shared" si="5"/>
        <v>847.73907210564403</v>
      </c>
      <c r="L24" s="1">
        <f t="shared" si="6"/>
        <v>-74.9639072105644</v>
      </c>
      <c r="M24" s="1">
        <f>(-Tabel14[[#This Row],[q]]*Tabel14[[#This Row],[Parachute area2]]*$H$6)/$L$4</f>
        <v>-79.475538009904113</v>
      </c>
    </row>
    <row r="25" spans="1:13" x14ac:dyDescent="0.25">
      <c r="A25" s="28"/>
      <c r="C25" s="1">
        <f t="shared" si="1"/>
        <v>9.9999999999999992E-2</v>
      </c>
      <c r="D25" s="1">
        <f t="shared" si="2"/>
        <v>39.565389186801468</v>
      </c>
      <c r="E25" s="1">
        <f t="shared" si="7"/>
        <v>1975.5264304314264</v>
      </c>
      <c r="F25" s="1">
        <f t="shared" si="3"/>
        <v>1.5</v>
      </c>
      <c r="G25" s="1">
        <f>IF(Tabel14[[#This Row],[Parachute area]]&gt;=$H$5*$H$10,G24+$D$4,0)</f>
        <v>6.0000000000000005E-2</v>
      </c>
      <c r="H25" s="1">
        <f>IF(Tabel14[[#This Row],[Reef timer]]=0,Tabel14[[#This Row],[Parachute area]],IF(Tabel14[[#This Row],[Reef timer]]&lt;=$H$11,$H$5*$H$10,IF(H24&gt;=$H$5,$H$5,H24+$H$7*$D$4)))</f>
        <v>1.5</v>
      </c>
      <c r="I25" s="1">
        <f t="shared" si="0"/>
        <v>0.95695399593567021</v>
      </c>
      <c r="J25" s="1">
        <f t="shared" si="4"/>
        <v>749.01747244753108</v>
      </c>
      <c r="K25" s="1">
        <f t="shared" si="5"/>
        <v>599.21397795802488</v>
      </c>
      <c r="L25" s="1">
        <f t="shared" si="6"/>
        <v>-50.111397795802489</v>
      </c>
      <c r="M25" s="1">
        <f>(-Tabel14[[#This Row],[q]]*Tabel14[[#This Row],[Parachute area2]]*$H$6)/$L$4</f>
        <v>-56.176310433564836</v>
      </c>
    </row>
    <row r="26" spans="1:13" x14ac:dyDescent="0.25">
      <c r="A26" s="28"/>
      <c r="C26" s="1">
        <f t="shared" si="1"/>
        <v>0.10999999999999999</v>
      </c>
      <c r="D26" s="1">
        <f t="shared" si="2"/>
        <v>34.053135429263193</v>
      </c>
      <c r="E26" s="1">
        <f t="shared" si="7"/>
        <v>1975.1307765395584</v>
      </c>
      <c r="F26" s="1">
        <f t="shared" si="3"/>
        <v>1.5</v>
      </c>
      <c r="G26" s="1">
        <f>IF(Tabel14[[#This Row],[Parachute area]]&gt;=$H$5*$H$10,G25+$D$4,0)</f>
        <v>7.0000000000000007E-2</v>
      </c>
      <c r="H26" s="1">
        <f>IF(Tabel14[[#This Row],[Reef timer]]=0,Tabel14[[#This Row],[Parachute area]],IF(Tabel14[[#This Row],[Reef timer]]&lt;=$H$11,$H$5*$H$10,IF(H25&gt;=$H$5,$H$5,H25+$H$7*$D$4)))</f>
        <v>1.5</v>
      </c>
      <c r="I26" s="1">
        <f t="shared" si="0"/>
        <v>0.95700132492763312</v>
      </c>
      <c r="J26" s="1">
        <f t="shared" si="4"/>
        <v>554.87703978541231</v>
      </c>
      <c r="K26" s="1">
        <f t="shared" si="5"/>
        <v>443.90163182832987</v>
      </c>
      <c r="L26" s="1">
        <f t="shared" si="6"/>
        <v>-34.580163182832983</v>
      </c>
      <c r="M26" s="1">
        <f>(-Tabel14[[#This Row],[q]]*Tabel14[[#This Row],[Parachute area2]]*$H$6)/$L$4</f>
        <v>-41.615777983905922</v>
      </c>
    </row>
    <row r="27" spans="1:13" x14ac:dyDescent="0.25">
      <c r="A27" s="28"/>
      <c r="C27" s="1">
        <f t="shared" si="1"/>
        <v>0.11999999999999998</v>
      </c>
      <c r="D27" s="1">
        <f t="shared" si="2"/>
        <v>29.903515847323234</v>
      </c>
      <c r="E27" s="1">
        <f t="shared" si="7"/>
        <v>1974.7902451852658</v>
      </c>
      <c r="F27" s="1">
        <f t="shared" si="3"/>
        <v>1.5</v>
      </c>
      <c r="G27" s="1">
        <f>IF(Tabel14[[#This Row],[Parachute area]]&gt;=$H$5*$H$10,G26+$D$4,0)</f>
        <v>0.08</v>
      </c>
      <c r="H27" s="1">
        <f>IF(Tabel14[[#This Row],[Reef timer]]=0,Tabel14[[#This Row],[Parachute area]],IF(Tabel14[[#This Row],[Reef timer]]&lt;=$H$11,$H$5*$H$10,IF(H26&gt;=$H$5,$H$5,H26+$H$7*$D$4)))</f>
        <v>1.5</v>
      </c>
      <c r="I27" s="1">
        <f t="shared" si="0"/>
        <v>0.95704206191429542</v>
      </c>
      <c r="J27" s="1">
        <f t="shared" si="4"/>
        <v>427.90320073285631</v>
      </c>
      <c r="K27" s="1">
        <f t="shared" si="5"/>
        <v>342.32256058628508</v>
      </c>
      <c r="L27" s="1">
        <f t="shared" si="6"/>
        <v>-24.422256058628506</v>
      </c>
      <c r="M27" s="1">
        <f>(-Tabel14[[#This Row],[q]]*Tabel14[[#This Row],[Parachute area2]]*$H$6)/$L$4</f>
        <v>-32.092740054964224</v>
      </c>
    </row>
    <row r="28" spans="1:13" x14ac:dyDescent="0.25">
      <c r="A28" s="28"/>
      <c r="C28" s="1">
        <f t="shared" si="1"/>
        <v>0.12999999999999998</v>
      </c>
      <c r="D28" s="1">
        <f t="shared" si="2"/>
        <v>26.728622559701527</v>
      </c>
      <c r="E28" s="1">
        <f t="shared" si="7"/>
        <v>1974.4912100267925</v>
      </c>
      <c r="F28" s="1">
        <f t="shared" si="3"/>
        <v>1.5</v>
      </c>
      <c r="G28" s="1">
        <f>IF(Tabel14[[#This Row],[Parachute area]]&gt;=$H$5*$H$10,G27+$D$4,0)</f>
        <v>0.09</v>
      </c>
      <c r="H28" s="1">
        <f>IF(Tabel14[[#This Row],[Reef timer]]=0,Tabel14[[#This Row],[Parachute area]],IF(Tabel14[[#This Row],[Reef timer]]&lt;=$H$11,$H$5*$H$10,IF(H27&gt;=$H$5,$H$5,H27+$H$7*$D$4)))</f>
        <v>1.5</v>
      </c>
      <c r="I28" s="1">
        <f t="shared" si="0"/>
        <v>0.95707783623598386</v>
      </c>
      <c r="J28" s="1">
        <f t="shared" si="4"/>
        <v>341.87742164801421</v>
      </c>
      <c r="K28" s="1">
        <f t="shared" si="5"/>
        <v>273.50193731841136</v>
      </c>
      <c r="L28" s="1">
        <f t="shared" si="6"/>
        <v>-17.540193731841136</v>
      </c>
      <c r="M28" s="1">
        <f>(-Tabel14[[#This Row],[q]]*Tabel14[[#This Row],[Parachute area2]]*$H$6)/$L$4</f>
        <v>-25.640806623601065</v>
      </c>
    </row>
    <row r="29" spans="1:13" x14ac:dyDescent="0.25">
      <c r="A29" s="28"/>
      <c r="C29" s="1">
        <f t="shared" si="1"/>
        <v>0.13999999999999999</v>
      </c>
      <c r="D29" s="1">
        <f t="shared" si="2"/>
        <v>24.272995437243768</v>
      </c>
      <c r="E29" s="1">
        <f t="shared" si="7"/>
        <v>1974.2239238011955</v>
      </c>
      <c r="F29" s="1">
        <f t="shared" si="3"/>
        <v>1.5</v>
      </c>
      <c r="G29" s="1">
        <f>IF(Tabel14[[#This Row],[Parachute area]]&gt;=$H$5*$H$10,G28+$D$4,0)</f>
        <v>9.9999999999999992E-2</v>
      </c>
      <c r="H29" s="1">
        <f>IF(Tabel14[[#This Row],[Reef timer]]=0,Tabel14[[#This Row],[Parachute area]],IF(Tabel14[[#This Row],[Reef timer]]&lt;=$H$11,$H$5*$H$10,IF(H28&gt;=$H$5,$H$5,H28+$H$7*$D$4)))</f>
        <v>1.5</v>
      </c>
      <c r="I29" s="1">
        <f t="shared" si="0"/>
        <v>0.95710981348547941</v>
      </c>
      <c r="J29" s="1">
        <f t="shared" si="4"/>
        <v>281.95416999881212</v>
      </c>
      <c r="K29" s="1">
        <f t="shared" si="5"/>
        <v>225.56333599904971</v>
      </c>
      <c r="L29" s="1">
        <f t="shared" si="6"/>
        <v>-12.74633359990497</v>
      </c>
      <c r="M29" s="1">
        <f>(-Tabel14[[#This Row],[q]]*Tabel14[[#This Row],[Parachute area2]]*$H$6)/$L$4</f>
        <v>-21.146562749910906</v>
      </c>
    </row>
    <row r="30" spans="1:13" x14ac:dyDescent="0.25">
      <c r="A30" s="28"/>
      <c r="C30" s="1">
        <f t="shared" si="1"/>
        <v>0.15</v>
      </c>
      <c r="D30" s="1">
        <f t="shared" si="2"/>
        <v>22.361045397258025</v>
      </c>
      <c r="E30" s="1">
        <f t="shared" si="7"/>
        <v>1973.9811938468231</v>
      </c>
      <c r="F30" s="1">
        <f t="shared" si="3"/>
        <v>1.5</v>
      </c>
      <c r="G30" s="1">
        <f>IF(Tabel14[[#This Row],[Parachute area]]&gt;=$H$5*$H$10,G29+$D$4,0)</f>
        <v>0.10999999999999999</v>
      </c>
      <c r="H30" s="1">
        <f>IF(Tabel14[[#This Row],[Reef timer]]=0,Tabel14[[#This Row],[Parachute area]],IF(Tabel14[[#This Row],[Reef timer]]&lt;=$H$11,$H$5*$H$10,IF(H29&gt;=$H$5,$H$5,H29+$H$7*$D$4)))</f>
        <v>1.5</v>
      </c>
      <c r="I30" s="1">
        <f t="shared" si="0"/>
        <v>0.957138853828707</v>
      </c>
      <c r="J30" s="1">
        <f t="shared" si="4"/>
        <v>239.29253866945928</v>
      </c>
      <c r="K30" s="1">
        <f t="shared" si="5"/>
        <v>191.43403093556742</v>
      </c>
      <c r="L30" s="1">
        <f t="shared" si="6"/>
        <v>-9.3334030935567416</v>
      </c>
      <c r="M30" s="1">
        <f>(-Tabel14[[#This Row],[q]]*Tabel14[[#This Row],[Parachute area2]]*$H$6)/$L$4</f>
        <v>-17.946940400209446</v>
      </c>
    </row>
    <row r="31" spans="1:13" x14ac:dyDescent="0.25">
      <c r="A31" s="28"/>
      <c r="C31" s="1">
        <f t="shared" si="1"/>
        <v>0.16</v>
      </c>
      <c r="D31" s="1">
        <f t="shared" si="2"/>
        <v>20.867700902288945</v>
      </c>
      <c r="E31" s="1">
        <f t="shared" si="7"/>
        <v>1973.7575833928506</v>
      </c>
      <c r="F31" s="1">
        <f t="shared" si="3"/>
        <v>1.5</v>
      </c>
      <c r="G31" s="1">
        <f>IF(Tabel14[[#This Row],[Parachute area]]&gt;=$H$5*$H$10,G30+$D$4,0)</f>
        <v>0.11999999999999998</v>
      </c>
      <c r="H31" s="1">
        <f>IF(Tabel14[[#This Row],[Reef timer]]=0,Tabel14[[#This Row],[Parachute area]],IF(Tabel14[[#This Row],[Reef timer]]&lt;=$H$11,$H$5*$H$10,IF(H30&gt;=$H$5,$H$5,H30+$H$7*$D$4)))</f>
        <v>1.5</v>
      </c>
      <c r="I31" s="1">
        <f t="shared" si="0"/>
        <v>0.95716560748430746</v>
      </c>
      <c r="J31" s="1">
        <f t="shared" si="4"/>
        <v>208.40411803879874</v>
      </c>
      <c r="K31" s="1">
        <f t="shared" si="5"/>
        <v>166.72329443103899</v>
      </c>
      <c r="L31" s="1">
        <f t="shared" si="6"/>
        <v>-6.8623294431038984</v>
      </c>
      <c r="M31" s="1">
        <f>(-Tabel14[[#This Row],[q]]*Tabel14[[#This Row],[Parachute area2]]*$H$6)/$L$4</f>
        <v>-15.630308852909906</v>
      </c>
    </row>
    <row r="32" spans="1:13" x14ac:dyDescent="0.25">
      <c r="A32" s="28"/>
      <c r="C32" s="1">
        <f t="shared" si="1"/>
        <v>0.17</v>
      </c>
      <c r="D32" s="1">
        <f t="shared" si="2"/>
        <v>19.701104896961283</v>
      </c>
      <c r="E32" s="1">
        <f t="shared" si="7"/>
        <v>1973.5489063838277</v>
      </c>
      <c r="F32" s="1">
        <f t="shared" si="3"/>
        <v>1.5</v>
      </c>
      <c r="G32" s="1">
        <f>IF(Tabel14[[#This Row],[Parachute area]]&gt;=$H$5*$H$10,G31+$D$4,0)</f>
        <v>0.12999999999999998</v>
      </c>
      <c r="H32" s="1">
        <f>IF(Tabel14[[#This Row],[Reef timer]]=0,Tabel14[[#This Row],[Parachute area]],IF(Tabel14[[#This Row],[Reef timer]]&lt;=$H$11,$H$5*$H$10,IF(H31&gt;=$H$5,$H$5,H31+$H$7*$D$4)))</f>
        <v>1.5</v>
      </c>
      <c r="I32" s="1">
        <f t="shared" si="0"/>
        <v>0.95719057511695538</v>
      </c>
      <c r="J32" s="1">
        <f t="shared" si="4"/>
        <v>185.75888039290641</v>
      </c>
      <c r="K32" s="1">
        <f t="shared" si="5"/>
        <v>148.60710431432514</v>
      </c>
      <c r="L32" s="1">
        <f t="shared" si="6"/>
        <v>-5.0507104314325133</v>
      </c>
      <c r="M32" s="1">
        <f>(-Tabel14[[#This Row],[q]]*Tabel14[[#This Row],[Parachute area2]]*$H$6)/$L$4</f>
        <v>-13.931916029467981</v>
      </c>
    </row>
    <row r="33" spans="1:13" x14ac:dyDescent="0.25">
      <c r="A33" s="28"/>
      <c r="C33" s="1">
        <f t="shared" si="1"/>
        <v>0.18000000000000002</v>
      </c>
      <c r="D33" s="1">
        <f t="shared" si="2"/>
        <v>18.791977019303431</v>
      </c>
      <c r="E33" s="1">
        <f t="shared" si="7"/>
        <v>1973.351895334858</v>
      </c>
      <c r="F33" s="1">
        <f t="shared" si="3"/>
        <v>1.5</v>
      </c>
      <c r="G33" s="1">
        <f>IF(Tabel14[[#This Row],[Parachute area]]&gt;=$H$5*$H$10,G32+$D$4,0)</f>
        <v>0.13999999999999999</v>
      </c>
      <c r="H33" s="1">
        <f>IF(Tabel14[[#This Row],[Reef timer]]=0,Tabel14[[#This Row],[Parachute area]],IF(Tabel14[[#This Row],[Reef timer]]&lt;=$H$11,$H$5*$H$10,IF(H32&gt;=$H$5,$H$5,H32+$H$7*$D$4)))</f>
        <v>1.5</v>
      </c>
      <c r="I33" s="1">
        <f t="shared" si="0"/>
        <v>0.95721414754711454</v>
      </c>
      <c r="J33" s="1">
        <f t="shared" si="4"/>
        <v>169.01453640179997</v>
      </c>
      <c r="K33" s="1">
        <f t="shared" si="5"/>
        <v>135.21162912143998</v>
      </c>
      <c r="L33" s="1">
        <f t="shared" si="6"/>
        <v>-3.7111629121439975</v>
      </c>
      <c r="M33" s="1">
        <f>(-Tabel14[[#This Row],[q]]*Tabel14[[#This Row],[Parachute area2]]*$H$6)/$L$4</f>
        <v>-12.676090230134998</v>
      </c>
    </row>
    <row r="34" spans="1:13" x14ac:dyDescent="0.25">
      <c r="A34" s="28"/>
      <c r="C34" s="1">
        <f t="shared" si="1"/>
        <v>0.19000000000000003</v>
      </c>
      <c r="D34" s="1">
        <f t="shared" si="2"/>
        <v>18.08685606599607</v>
      </c>
      <c r="E34" s="1">
        <f t="shared" si="7"/>
        <v>1973.163975564665</v>
      </c>
      <c r="F34" s="1">
        <f t="shared" si="3"/>
        <v>1.5</v>
      </c>
      <c r="G34" s="1">
        <f>IF(Tabel14[[#This Row],[Parachute area]]&gt;=$H$5*$H$10,G33+$D$4,0)</f>
        <v>0.15</v>
      </c>
      <c r="H34" s="1">
        <f>IF(Tabel14[[#This Row],[Reef timer]]=0,Tabel14[[#This Row],[Parachute area]],IF(Tabel14[[#This Row],[Reef timer]]&lt;=$H$11,$H$5*$H$10,IF(H33&gt;=$H$5,$H$5,H33+$H$7*$D$4)))</f>
        <v>1.5</v>
      </c>
      <c r="I34" s="1">
        <f t="shared" si="0"/>
        <v>0.95723663274403081</v>
      </c>
      <c r="J34" s="1">
        <f t="shared" si="4"/>
        <v>156.57249773637523</v>
      </c>
      <c r="K34" s="1">
        <f t="shared" si="5"/>
        <v>125.25799818910019</v>
      </c>
      <c r="L34" s="1">
        <f t="shared" si="6"/>
        <v>-2.7157998189100185</v>
      </c>
      <c r="M34" s="1">
        <f>(-Tabel14[[#This Row],[q]]*Tabel14[[#This Row],[Parachute area2]]*$H$6)/$L$4</f>
        <v>-11.742937330228141</v>
      </c>
    </row>
    <row r="35" spans="1:13" x14ac:dyDescent="0.25">
      <c r="A35" s="28"/>
      <c r="C35" s="1">
        <f t="shared" si="1"/>
        <v>0.20000000000000004</v>
      </c>
      <c r="D35" s="1">
        <f t="shared" si="2"/>
        <v>17.543696102214067</v>
      </c>
      <c r="E35" s="1">
        <f t="shared" si="7"/>
        <v>1972.983107004005</v>
      </c>
      <c r="F35" s="1">
        <f t="shared" si="3"/>
        <v>1.5</v>
      </c>
      <c r="G35" s="1">
        <f>IF(Tabel14[[#This Row],[Parachute area]]&gt;=$H$5*$H$10,G34+$D$4,0)</f>
        <v>0.16</v>
      </c>
      <c r="H35" s="1">
        <f>IF(Tabel14[[#This Row],[Reef timer]]=0,Tabel14[[#This Row],[Parachute area]],IF(Tabel14[[#This Row],[Reef timer]]&lt;=$H$11,$H$5*$H$10,IF(H34&gt;=$H$5,$H$5,H34+$H$7*$D$4)))</f>
        <v>1.5</v>
      </c>
      <c r="I35" s="1">
        <f t="shared" si="0"/>
        <v>0.95725827474017411</v>
      </c>
      <c r="J35" s="1">
        <f t="shared" si="4"/>
        <v>147.31308515964125</v>
      </c>
      <c r="K35" s="1">
        <f t="shared" si="5"/>
        <v>117.850468127713</v>
      </c>
      <c r="L35" s="1">
        <f t="shared" si="6"/>
        <v>-1.9750468127712992</v>
      </c>
      <c r="M35" s="1">
        <f>(-Tabel14[[#This Row],[q]]*Tabel14[[#This Row],[Parachute area2]]*$H$6)/$L$4</f>
        <v>-11.048481386973094</v>
      </c>
    </row>
    <row r="36" spans="1:13" x14ac:dyDescent="0.25">
      <c r="A36" s="28"/>
      <c r="C36" s="1">
        <f t="shared" si="1"/>
        <v>0.21000000000000005</v>
      </c>
      <c r="D36" s="1">
        <f t="shared" si="2"/>
        <v>17.128936271532094</v>
      </c>
      <c r="E36" s="1">
        <f t="shared" si="7"/>
        <v>1972.8076700429829</v>
      </c>
      <c r="F36" s="1">
        <f t="shared" si="3"/>
        <v>1.5</v>
      </c>
      <c r="G36" s="1">
        <f>IF(Tabel14[[#This Row],[Parachute area]]&gt;=$H$5*$H$10,G35+$D$4,0)</f>
        <v>0.17</v>
      </c>
      <c r="H36" s="1">
        <f>IF(Tabel14[[#This Row],[Reef timer]]=0,Tabel14[[#This Row],[Parachute area]],IF(Tabel14[[#This Row],[Reef timer]]&lt;=$H$11,$H$5*$H$10,IF(H35&gt;=$H$5,$H$5,H35+$H$7*$D$4)))</f>
        <v>1.5</v>
      </c>
      <c r="I36" s="1">
        <f t="shared" si="0"/>
        <v>0.95727926728068169</v>
      </c>
      <c r="J36" s="1">
        <f t="shared" si="4"/>
        <v>140.43308762852791</v>
      </c>
      <c r="K36" s="1">
        <f t="shared" si="5"/>
        <v>112.34647010282234</v>
      </c>
      <c r="L36" s="1">
        <f t="shared" si="6"/>
        <v>-1.4246470102822328</v>
      </c>
      <c r="M36" s="1">
        <f>(-Tabel14[[#This Row],[q]]*Tabel14[[#This Row],[Parachute area2]]*$H$6)/$L$4</f>
        <v>-10.532481572139593</v>
      </c>
    </row>
    <row r="37" spans="1:13" x14ac:dyDescent="0.25">
      <c r="A37" s="28"/>
      <c r="C37" s="1">
        <f t="shared" si="1"/>
        <v>0.22000000000000006</v>
      </c>
      <c r="D37" s="1">
        <f t="shared" si="2"/>
        <v>16.815513929270004</v>
      </c>
      <c r="E37" s="1">
        <f t="shared" si="7"/>
        <v>1972.6363806802676</v>
      </c>
      <c r="F37" s="1">
        <f t="shared" si="3"/>
        <v>1.5</v>
      </c>
      <c r="G37" s="1">
        <f>IF(Tabel14[[#This Row],[Parachute area]]&gt;=$H$5*$H$10,G36+$D$4,0)</f>
        <v>0.18000000000000002</v>
      </c>
      <c r="H37" s="1">
        <f>IF(Tabel14[[#This Row],[Reef timer]]=0,Tabel14[[#This Row],[Parachute area]],IF(Tabel14[[#This Row],[Reef timer]]&lt;=$H$11,$H$5*$H$10,IF(H36&gt;=$H$5,$H$5,H36+$H$7*$D$4)))</f>
        <v>1.5</v>
      </c>
      <c r="I37" s="1">
        <f t="shared" si="0"/>
        <v>0.95729976396956418</v>
      </c>
      <c r="J37" s="1">
        <f t="shared" si="4"/>
        <v>135.34376277171384</v>
      </c>
      <c r="K37" s="1">
        <f t="shared" si="5"/>
        <v>108.27501021737108</v>
      </c>
      <c r="L37" s="1">
        <f t="shared" si="6"/>
        <v>-1.0175010217371068</v>
      </c>
      <c r="M37" s="1">
        <f>(-Tabel14[[#This Row],[q]]*Tabel14[[#This Row],[Parachute area2]]*$H$6)/$L$4</f>
        <v>-10.150782207878539</v>
      </c>
    </row>
    <row r="38" spans="1:13" x14ac:dyDescent="0.25">
      <c r="A38" s="28"/>
      <c r="C38" s="1">
        <f t="shared" si="1"/>
        <v>0.23000000000000007</v>
      </c>
      <c r="D38" s="1">
        <f t="shared" si="2"/>
        <v>16.581488694270469</v>
      </c>
      <c r="E38" s="1">
        <f t="shared" si="7"/>
        <v>1972.468225540975</v>
      </c>
      <c r="F38" s="1">
        <f t="shared" si="3"/>
        <v>1.5</v>
      </c>
      <c r="G38" s="1">
        <f>IF(Tabel14[[#This Row],[Parachute area]]&gt;=$H$5*$H$10,G37+$D$4,0)</f>
        <v>0.19000000000000003</v>
      </c>
      <c r="H38" s="1">
        <f>IF(Tabel14[[#This Row],[Reef timer]]=0,Tabel14[[#This Row],[Parachute area]],IF(Tabel14[[#This Row],[Reef timer]]&lt;=$H$11,$H$5*$H$10,IF(H37&gt;=$H$5,$H$5,H37+$H$7*$D$4)))</f>
        <v>1.5</v>
      </c>
      <c r="I38" s="1">
        <f t="shared" si="0"/>
        <v>0.95731988604043461</v>
      </c>
      <c r="J38" s="1">
        <f t="shared" si="4"/>
        <v>131.60552531818882</v>
      </c>
      <c r="K38" s="1">
        <f t="shared" si="5"/>
        <v>105.28442025455107</v>
      </c>
      <c r="L38" s="1">
        <f t="shared" si="6"/>
        <v>-0.71844202545510572</v>
      </c>
      <c r="M38" s="1">
        <f>(-Tabel14[[#This Row],[q]]*Tabel14[[#This Row],[Parachute area2]]*$H$6)/$L$4</f>
        <v>-9.8704143988641615</v>
      </c>
    </row>
    <row r="39" spans="1:13" x14ac:dyDescent="0.25">
      <c r="A39" s="28"/>
      <c r="C39" s="1">
        <f t="shared" si="1"/>
        <v>0.24000000000000007</v>
      </c>
      <c r="D39" s="1">
        <f t="shared" si="2"/>
        <v>16.409062608161243</v>
      </c>
      <c r="E39" s="1">
        <f t="shared" si="7"/>
        <v>1972.3024106540324</v>
      </c>
      <c r="F39" s="1">
        <f t="shared" si="3"/>
        <v>1.5</v>
      </c>
      <c r="G39" s="1">
        <f>IF(Tabel14[[#This Row],[Parachute area]]&gt;=$H$5*$H$10,G38+$D$4,0)</f>
        <v>0.20000000000000004</v>
      </c>
      <c r="H39" s="1">
        <f>IF(Tabel14[[#This Row],[Reef timer]]=0,Tabel14[[#This Row],[Parachute area]],IF(Tabel14[[#This Row],[Reef timer]]&lt;=$H$11,$H$5*$H$10,IF(H38&gt;=$H$5,$H$5,H38+$H$7*$D$4)))</f>
        <v>1.5</v>
      </c>
      <c r="I39" s="1">
        <f t="shared" si="0"/>
        <v>0.95733972848215354</v>
      </c>
      <c r="J39" s="1">
        <f t="shared" si="4"/>
        <v>128.88537231516815</v>
      </c>
      <c r="K39" s="1">
        <f t="shared" si="5"/>
        <v>103.10829785213453</v>
      </c>
      <c r="L39" s="1">
        <f t="shared" si="6"/>
        <v>-0.50082978521345178</v>
      </c>
      <c r="M39" s="1">
        <f>(-Tabel14[[#This Row],[q]]*Tabel14[[#This Row],[Parachute area2]]*$H$6)/$L$4</f>
        <v>-9.6664029236376106</v>
      </c>
    </row>
    <row r="40" spans="1:13" x14ac:dyDescent="0.25">
      <c r="A40" s="28"/>
      <c r="C40" s="1">
        <f t="shared" si="1"/>
        <v>0.25000000000000006</v>
      </c>
      <c r="D40" s="1">
        <f t="shared" si="2"/>
        <v>16.283855161857879</v>
      </c>
      <c r="E40" s="1">
        <f t="shared" si="7"/>
        <v>1972.1383200279508</v>
      </c>
      <c r="F40" s="1">
        <f t="shared" si="3"/>
        <v>1.5</v>
      </c>
      <c r="G40" s="1">
        <f>IF(Tabel14[[#This Row],[Parachute area]]&gt;=$H$5*$H$10,G39+$D$4,0)</f>
        <v>0.21000000000000005</v>
      </c>
      <c r="H40" s="1">
        <f>IF(Tabel14[[#This Row],[Reef timer]]=0,Tabel14[[#This Row],[Parachute area]],IF(Tabel14[[#This Row],[Reef timer]]&lt;=$H$11,$H$5*$H$10,IF(H39&gt;=$H$5,$H$5,H39+$H$7*$D$4)))</f>
        <v>1.5</v>
      </c>
      <c r="I40" s="1">
        <f t="shared" si="0"/>
        <v>0.95735936499296581</v>
      </c>
      <c r="J40" s="1">
        <f t="shared" si="4"/>
        <v>126.9285900976615</v>
      </c>
      <c r="K40" s="1">
        <f t="shared" si="5"/>
        <v>101.54287207812921</v>
      </c>
      <c r="L40" s="1">
        <f t="shared" si="6"/>
        <v>-0.34428720781291988</v>
      </c>
      <c r="M40" s="1">
        <f>(-Tabel14[[#This Row],[q]]*Tabel14[[#This Row],[Parachute area2]]*$H$6)/$L$4</f>
        <v>-9.5196442573246109</v>
      </c>
    </row>
    <row r="41" spans="1:13" x14ac:dyDescent="0.25">
      <c r="A41" s="28"/>
      <c r="C41" s="1">
        <f t="shared" si="1"/>
        <v>0.26000000000000006</v>
      </c>
      <c r="D41" s="1">
        <f t="shared" si="2"/>
        <v>16.194340487826519</v>
      </c>
      <c r="E41" s="1">
        <f t="shared" si="7"/>
        <v>1971.9754814763323</v>
      </c>
      <c r="F41" s="1">
        <f t="shared" si="3"/>
        <v>1.5</v>
      </c>
      <c r="G41" s="1">
        <f>IF(Tabel14[[#This Row],[Parachute area]]&gt;=$H$5*$H$10,G40+$D$4,0)</f>
        <v>0.22000000000000006</v>
      </c>
      <c r="H41" s="1">
        <f>IF(Tabel14[[#This Row],[Reef timer]]=0,Tabel14[[#This Row],[Parachute area]],IF(Tabel14[[#This Row],[Reef timer]]&lt;=$H$11,$H$5*$H$10,IF(H40&gt;=$H$5,$H$5,H40+$H$7*$D$4)))</f>
        <v>1.5</v>
      </c>
      <c r="I41" s="1">
        <f t="shared" si="0"/>
        <v>0.95737885206783968</v>
      </c>
      <c r="J41" s="1">
        <f t="shared" si="4"/>
        <v>125.53949188506144</v>
      </c>
      <c r="K41" s="1">
        <f t="shared" si="5"/>
        <v>100.43159350804916</v>
      </c>
      <c r="L41" s="1">
        <f t="shared" si="6"/>
        <v>-0.23315935080491529</v>
      </c>
      <c r="M41" s="1">
        <f>(-Tabel14[[#This Row],[q]]*Tabel14[[#This Row],[Parachute area2]]*$H$6)/$L$4</f>
        <v>-9.4154618913796071</v>
      </c>
    </row>
    <row r="42" spans="1:13" x14ac:dyDescent="0.25">
      <c r="A42" s="28"/>
      <c r="C42" s="1">
        <f t="shared" si="1"/>
        <v>0.27000000000000007</v>
      </c>
      <c r="D42" s="1">
        <f t="shared" si="2"/>
        <v>16.131387463109192</v>
      </c>
      <c r="E42" s="1">
        <f t="shared" si="7"/>
        <v>1971.8135380714541</v>
      </c>
      <c r="F42" s="1">
        <f t="shared" si="3"/>
        <v>1.5</v>
      </c>
      <c r="G42" s="1">
        <f>IF(Tabel14[[#This Row],[Parachute area]]&gt;=$H$5*$H$10,G41+$D$4,0)</f>
        <v>0.23000000000000007</v>
      </c>
      <c r="H42" s="1">
        <f>IF(Tabel14[[#This Row],[Reef timer]]=0,Tabel14[[#This Row],[Parachute area]],IF(Tabel14[[#This Row],[Reef timer]]&lt;=$H$11,$H$5*$H$10,IF(H41&gt;=$H$5,$H$5,H41+$H$7*$D$4)))</f>
        <v>1.5</v>
      </c>
      <c r="I42" s="1">
        <f t="shared" si="0"/>
        <v>0.95739823241287936</v>
      </c>
      <c r="J42" s="1">
        <f t="shared" si="4"/>
        <v>124.56787937061996</v>
      </c>
      <c r="K42" s="1">
        <f t="shared" si="5"/>
        <v>99.65430349649597</v>
      </c>
      <c r="L42" s="1">
        <f t="shared" si="6"/>
        <v>-0.15543034964959618</v>
      </c>
      <c r="M42" s="1">
        <f>(-Tabel14[[#This Row],[q]]*Tabel14[[#This Row],[Parachute area2]]*$H$6)/$L$4</f>
        <v>-9.3425909527964972</v>
      </c>
    </row>
    <row r="43" spans="1:13" x14ac:dyDescent="0.25">
      <c r="A43" s="28"/>
      <c r="C43" s="1">
        <f t="shared" si="1"/>
        <v>0.28000000000000008</v>
      </c>
      <c r="D43" s="1">
        <f t="shared" si="2"/>
        <v>16.087866965207304</v>
      </c>
      <c r="E43" s="1">
        <f t="shared" si="7"/>
        <v>1971.652224196823</v>
      </c>
      <c r="F43" s="1">
        <f t="shared" si="3"/>
        <v>1.5</v>
      </c>
      <c r="G43" s="1">
        <f>IF(Tabel14[[#This Row],[Parachute area]]&gt;=$H$5*$H$10,G42+$D$4,0)</f>
        <v>0.24000000000000007</v>
      </c>
      <c r="H43" s="1">
        <f>IF(Tabel14[[#This Row],[Reef timer]]=0,Tabel14[[#This Row],[Parachute area]],IF(Tabel14[[#This Row],[Reef timer]]&lt;=$H$11,$H$5*$H$10,IF(H42&gt;=$H$5,$H$5,H42+$H$7*$D$4)))</f>
        <v>1.5</v>
      </c>
      <c r="I43" s="1">
        <f t="shared" si="0"/>
        <v>0.95741753780982242</v>
      </c>
      <c r="J43" s="1">
        <f t="shared" si="4"/>
        <v>123.89914673602732</v>
      </c>
      <c r="K43" s="1">
        <f t="shared" si="5"/>
        <v>99.119317388821855</v>
      </c>
      <c r="L43" s="1">
        <f t="shared" si="6"/>
        <v>-0.10193173888218468</v>
      </c>
      <c r="M43" s="1">
        <f>(-Tabel14[[#This Row],[q]]*Tabel14[[#This Row],[Parachute area2]]*$H$6)/$L$4</f>
        <v>-9.2924360052020489</v>
      </c>
    </row>
    <row r="44" spans="1:13" x14ac:dyDescent="0.25">
      <c r="A44" s="28"/>
      <c r="C44" s="1">
        <f t="shared" si="1"/>
        <v>0.29000000000000009</v>
      </c>
      <c r="D44" s="1">
        <f t="shared" si="2"/>
        <v>16.058306760931472</v>
      </c>
      <c r="E44" s="1">
        <f t="shared" si="7"/>
        <v>1971.491345527171</v>
      </c>
      <c r="F44" s="1">
        <f t="shared" si="3"/>
        <v>1.5</v>
      </c>
      <c r="G44" s="1">
        <f>IF(Tabel14[[#This Row],[Parachute area]]&gt;=$H$5*$H$10,G43+$D$4,0)</f>
        <v>0.25000000000000006</v>
      </c>
      <c r="H44" s="1">
        <f>IF(Tabel14[[#This Row],[Reef timer]]=0,Tabel14[[#This Row],[Parachute area]],IF(Tabel14[[#This Row],[Reef timer]]&lt;=$H$11,$H$5*$H$10,IF(H43&gt;=$H$5,$H$5,H43+$H$7*$D$4)))</f>
        <v>1.5</v>
      </c>
      <c r="I44" s="1">
        <f t="shared" si="0"/>
        <v>0.95743679151088912</v>
      </c>
      <c r="J44" s="1">
        <f t="shared" si="4"/>
        <v>123.44673741172328</v>
      </c>
      <c r="K44" s="1">
        <f t="shared" si="5"/>
        <v>98.757389929378633</v>
      </c>
      <c r="L44" s="1">
        <f t="shared" si="6"/>
        <v>-6.5738992937862409E-2</v>
      </c>
      <c r="M44" s="1">
        <f>(-Tabel14[[#This Row],[q]]*Tabel14[[#This Row],[Parachute area2]]*$H$6)/$L$4</f>
        <v>-9.258505305879245</v>
      </c>
    </row>
    <row r="45" spans="1:13" x14ac:dyDescent="0.25">
      <c r="A45" s="28"/>
      <c r="C45" s="1">
        <f t="shared" si="1"/>
        <v>0.3000000000000001</v>
      </c>
      <c r="D45" s="1">
        <f t="shared" si="2"/>
        <v>16.038585063050114</v>
      </c>
      <c r="E45" s="1">
        <f t="shared" si="7"/>
        <v>1971.3307624595616</v>
      </c>
      <c r="F45" s="1">
        <f t="shared" si="3"/>
        <v>1.5</v>
      </c>
      <c r="G45" s="1">
        <f>IF(Tabel14[[#This Row],[Parachute area]]&gt;=$H$5*$H$10,G44+$D$4,0)</f>
        <v>0.26000000000000006</v>
      </c>
      <c r="H45" s="1">
        <f>IF(Tabel14[[#This Row],[Reef timer]]=0,Tabel14[[#This Row],[Parachute area]],IF(Tabel14[[#This Row],[Reef timer]]&lt;=$H$11,$H$5*$H$10,IF(H44&gt;=$H$5,$H$5,H44+$H$7*$D$4)))</f>
        <v>1.5</v>
      </c>
      <c r="I45" s="1">
        <f t="shared" si="0"/>
        <v>0.95745601022090387</v>
      </c>
      <c r="J45" s="1">
        <f t="shared" si="4"/>
        <v>123.14617805027751</v>
      </c>
      <c r="K45" s="1">
        <f t="shared" si="5"/>
        <v>98.51694244022201</v>
      </c>
      <c r="L45" s="1">
        <f t="shared" si="6"/>
        <v>-4.1694244022200164E-2</v>
      </c>
      <c r="M45" s="1">
        <f>(-Tabel14[[#This Row],[q]]*Tabel14[[#This Row],[Parachute area2]]*$H$6)/$L$4</f>
        <v>-9.2359633537708135</v>
      </c>
    </row>
    <row r="46" spans="1:13" x14ac:dyDescent="0.25">
      <c r="A46" s="28"/>
      <c r="C46" s="1">
        <f t="shared" si="1"/>
        <v>0.31000000000000011</v>
      </c>
      <c r="D46" s="1">
        <f t="shared" si="2"/>
        <v>16.025659847403233</v>
      </c>
      <c r="E46" s="1">
        <f t="shared" si="7"/>
        <v>1971.1703766089311</v>
      </c>
      <c r="F46" s="1">
        <f t="shared" si="3"/>
        <v>1.5</v>
      </c>
      <c r="G46" s="1">
        <f>IF(Tabel14[[#This Row],[Parachute area]]&gt;=$H$5*$H$10,G45+$D$4,0)</f>
        <v>0.27000000000000007</v>
      </c>
      <c r="H46" s="1">
        <f>IF(Tabel14[[#This Row],[Reef timer]]=0,Tabel14[[#This Row],[Parachute area]],IF(Tabel14[[#This Row],[Reef timer]]&lt;=$H$11,$H$5*$H$10,IF(H45&gt;=$H$5,$H$5,H45+$H$7*$D$4)))</f>
        <v>1.5</v>
      </c>
      <c r="I46" s="1">
        <f t="shared" si="0"/>
        <v>0.95747520571290112</v>
      </c>
      <c r="J46" s="1">
        <f t="shared" si="4"/>
        <v>122.95024022811857</v>
      </c>
      <c r="K46" s="1">
        <f t="shared" si="5"/>
        <v>98.36019218249487</v>
      </c>
      <c r="L46" s="1">
        <f t="shared" si="6"/>
        <v>-2.6019218249486185E-2</v>
      </c>
      <c r="M46" s="1">
        <f>(-Tabel14[[#This Row],[q]]*Tabel14[[#This Row],[Parachute area2]]*$H$6)/$L$4</f>
        <v>-9.2212680171088941</v>
      </c>
    </row>
    <row r="47" spans="1:13" x14ac:dyDescent="0.25">
      <c r="A47" s="28"/>
      <c r="C47" s="1">
        <f t="shared" si="1"/>
        <v>0.32000000000000012</v>
      </c>
      <c r="D47" s="1">
        <f t="shared" si="2"/>
        <v>16.017333697563398</v>
      </c>
      <c r="E47" s="1">
        <f t="shared" si="7"/>
        <v>1971.0101200104571</v>
      </c>
      <c r="F47" s="1">
        <f t="shared" si="3"/>
        <v>1.5</v>
      </c>
      <c r="G47" s="1">
        <f>IF(Tabel14[[#This Row],[Parachute area]]&gt;=$H$5*$H$10,G46+$D$4,0)</f>
        <v>0.28000000000000008</v>
      </c>
      <c r="H47" s="1">
        <f>IF(Tabel14[[#This Row],[Reef timer]]=0,Tabel14[[#This Row],[Parachute area]],IF(Tabel14[[#This Row],[Reef timer]]&lt;=$H$11,$H$5*$H$10,IF(H46&gt;=$H$5,$H$5,H46+$H$7*$D$4)))</f>
        <v>1.5</v>
      </c>
      <c r="I47" s="1">
        <f t="shared" ref="I47:I78" si="8">$D$5*EXP(-E47/$D$6)</f>
        <v>0.95749438611996096</v>
      </c>
      <c r="J47" s="1">
        <f t="shared" ref="J47:J78" si="9">0.5*I47*D47^2</f>
        <v>122.82497595605696</v>
      </c>
      <c r="K47" s="1">
        <f t="shared" ref="K47:K78" si="10">J47*($L$6*$L$5+H47*$H$6)</f>
        <v>98.259980764845579</v>
      </c>
      <c r="L47" s="1">
        <f t="shared" ref="L47:L78" si="11">($L$4*9.81-K47)/$L$4</f>
        <v>-1.5998076484557089E-2</v>
      </c>
      <c r="M47" s="1">
        <f>(-Tabel14[[#This Row],[q]]*Tabel14[[#This Row],[Parachute area2]]*$H$6)/$L$4</f>
        <v>-9.2118731967042713</v>
      </c>
    </row>
    <row r="48" spans="1:13" x14ac:dyDescent="0.25">
      <c r="C48" s="1">
        <f t="shared" ref="C48:C79" si="12">C47+$D$4</f>
        <v>0.33000000000000013</v>
      </c>
      <c r="D48" s="1">
        <f t="shared" ref="D48:D79" si="13">D47+C48*L47</f>
        <v>16.012054332323494</v>
      </c>
      <c r="E48" s="1">
        <f t="shared" si="7"/>
        <v>1970.8499466734813</v>
      </c>
      <c r="F48" s="1">
        <f t="shared" ref="F48:F79" si="14">IF(F47+$H$7*$D$4&gt;$H$5*$H$10,$H$5*$H$10,F47+$H$7*$D$4)</f>
        <v>1.5</v>
      </c>
      <c r="G48" s="1">
        <f>IF(Tabel14[[#This Row],[Parachute area]]&gt;=$H$5*$H$10,G47+$D$4,0)</f>
        <v>0.29000000000000009</v>
      </c>
      <c r="H48" s="1">
        <f>IF(Tabel14[[#This Row],[Reef timer]]=0,Tabel14[[#This Row],[Parachute area]],IF(Tabel14[[#This Row],[Reef timer]]&lt;=$H$11,$H$5*$H$10,IF(H47&gt;=$H$5,$H$5,H47+$H$7*$D$4)))</f>
        <v>1.5</v>
      </c>
      <c r="I48" s="1">
        <f t="shared" si="8"/>
        <v>0.95751355694574636</v>
      </c>
      <c r="J48" s="1">
        <f t="shared" si="9"/>
        <v>122.74647984164696</v>
      </c>
      <c r="K48" s="1">
        <f t="shared" si="10"/>
        <v>98.19718387331757</v>
      </c>
      <c r="L48" s="1">
        <f t="shared" si="11"/>
        <v>-9.7183873317561627E-3</v>
      </c>
      <c r="M48" s="1">
        <f>(-Tabel14[[#This Row],[q]]*Tabel14[[#This Row],[Parachute area2]]*$H$6)/$L$4</f>
        <v>-9.2059859881235209</v>
      </c>
    </row>
    <row r="49" spans="3:13" x14ac:dyDescent="0.25">
      <c r="C49" s="1">
        <f t="shared" si="12"/>
        <v>0.34000000000000014</v>
      </c>
      <c r="D49" s="1">
        <f t="shared" si="13"/>
        <v>16.008750080630698</v>
      </c>
      <c r="E49" s="1">
        <f t="shared" si="7"/>
        <v>1970.6898261301581</v>
      </c>
      <c r="F49" s="1">
        <f t="shared" si="14"/>
        <v>1.5</v>
      </c>
      <c r="G49" s="1">
        <f>IF(Tabel14[[#This Row],[Parachute area]]&gt;=$H$5*$H$10,G48+$D$4,0)</f>
        <v>0.3000000000000001</v>
      </c>
      <c r="H49" s="1">
        <f>IF(Tabel14[[#This Row],[Reef timer]]=0,Tabel14[[#This Row],[Parachute area]],IF(Tabel14[[#This Row],[Reef timer]]&lt;=$H$11,$H$5*$H$10,IF(H48&gt;=$H$5,$H$5,H48+$H$7*$D$4)))</f>
        <v>1.5</v>
      </c>
      <c r="I49" s="1">
        <f t="shared" si="8"/>
        <v>0.95753272183641114</v>
      </c>
      <c r="J49" s="1">
        <f t="shared" si="9"/>
        <v>122.69828086764728</v>
      </c>
      <c r="K49" s="1">
        <f t="shared" si="10"/>
        <v>98.158624694117833</v>
      </c>
      <c r="L49" s="1">
        <f t="shared" si="11"/>
        <v>-5.8624694117824557E-3</v>
      </c>
      <c r="M49" s="1">
        <f>(-Tabel14[[#This Row],[q]]*Tabel14[[#This Row],[Parachute area2]]*$H$6)/$L$4</f>
        <v>-9.202371065073546</v>
      </c>
    </row>
    <row r="50" spans="3:13" x14ac:dyDescent="0.25">
      <c r="C50" s="1">
        <f t="shared" si="12"/>
        <v>0.35000000000000014</v>
      </c>
      <c r="D50" s="1">
        <f t="shared" si="13"/>
        <v>16.006698216336574</v>
      </c>
      <c r="E50" s="1">
        <f t="shared" si="7"/>
        <v>1970.5297386293516</v>
      </c>
      <c r="F50" s="1">
        <f t="shared" si="14"/>
        <v>1.5</v>
      </c>
      <c r="G50" s="1">
        <f>IF(Tabel14[[#This Row],[Parachute area]]&gt;=$H$5*$H$10,G49+$D$4,0)</f>
        <v>0.31000000000000011</v>
      </c>
      <c r="H50" s="1">
        <f>IF(Tabel14[[#This Row],[Reef timer]]=0,Tabel14[[#This Row],[Parachute area]],IF(Tabel14[[#This Row],[Reef timer]]&lt;=$H$11,$H$5*$H$10,IF(H49&gt;=$H$5,$H$5,H49+$H$7*$D$4)))</f>
        <v>1.5</v>
      </c>
      <c r="I50" s="1">
        <f t="shared" si="8"/>
        <v>0.95755188315567596</v>
      </c>
      <c r="J50" s="1">
        <f t="shared" si="9"/>
        <v>122.66928475940672</v>
      </c>
      <c r="K50" s="1">
        <f t="shared" si="10"/>
        <v>98.135427807525389</v>
      </c>
      <c r="L50" s="1">
        <f t="shared" si="11"/>
        <v>-3.5427807525380216E-3</v>
      </c>
      <c r="M50" s="1">
        <f>(-Tabel14[[#This Row],[q]]*Tabel14[[#This Row],[Parachute area2]]*$H$6)/$L$4</f>
        <v>-9.2001963569555052</v>
      </c>
    </row>
    <row r="51" spans="3:13" x14ac:dyDescent="0.25">
      <c r="C51" s="1">
        <f t="shared" si="12"/>
        <v>0.36000000000000015</v>
      </c>
      <c r="D51" s="1">
        <f t="shared" si="13"/>
        <v>16.005422815265661</v>
      </c>
      <c r="E51" s="1">
        <f t="shared" si="7"/>
        <v>1970.3696716471882</v>
      </c>
      <c r="F51" s="1">
        <f t="shared" si="14"/>
        <v>1.5</v>
      </c>
      <c r="G51" s="1">
        <f>IF(Tabel14[[#This Row],[Parachute area]]&gt;=$H$5*$H$10,G50+$D$4,0)</f>
        <v>0.32000000000000012</v>
      </c>
      <c r="H51" s="1">
        <f>IF(Tabel14[[#This Row],[Reef timer]]=0,Tabel14[[#This Row],[Parachute area]],IF(Tabel14[[#This Row],[Reef timer]]&lt;=$H$11,$H$5*$H$10,IF(H50&gt;=$H$5,$H$5,H50+$H$7*$D$4)))</f>
        <v>1.5</v>
      </c>
      <c r="I51" s="1">
        <f t="shared" si="8"/>
        <v>0.95757104240237312</v>
      </c>
      <c r="J51" s="1">
        <f t="shared" si="9"/>
        <v>122.65219120098098</v>
      </c>
      <c r="K51" s="1">
        <f t="shared" si="10"/>
        <v>98.121752960784789</v>
      </c>
      <c r="L51" s="1">
        <f t="shared" si="11"/>
        <v>-2.175296078478084E-3</v>
      </c>
      <c r="M51" s="1">
        <f>(-Tabel14[[#This Row],[q]]*Tabel14[[#This Row],[Parachute area2]]*$H$6)/$L$4</f>
        <v>-9.1989143400735749</v>
      </c>
    </row>
    <row r="52" spans="3:13" x14ac:dyDescent="0.25">
      <c r="C52" s="1">
        <f t="shared" si="12"/>
        <v>0.37000000000000016</v>
      </c>
      <c r="D52" s="1">
        <f t="shared" si="13"/>
        <v>16.004617955716622</v>
      </c>
      <c r="E52" s="1">
        <f t="shared" si="7"/>
        <v>1970.2096174190356</v>
      </c>
      <c r="F52" s="1">
        <f t="shared" si="14"/>
        <v>1.5</v>
      </c>
      <c r="G52" s="1">
        <f>IF(Tabel14[[#This Row],[Parachute area]]&gt;=$H$5*$H$10,G51+$D$4,0)</f>
        <v>0.33000000000000013</v>
      </c>
      <c r="H52" s="1">
        <f>IF(Tabel14[[#This Row],[Reef timer]]=0,Tabel14[[#This Row],[Parachute area]],IF(Tabel14[[#This Row],[Reef timer]]&lt;=$H$11,$H$5*$H$10,IF(H51&gt;=$H$5,$H$5,H51+$H$7*$D$4)))</f>
        <v>1.5</v>
      </c>
      <c r="I52" s="1">
        <f t="shared" si="8"/>
        <v>0.95759020050578014</v>
      </c>
      <c r="J52" s="1">
        <f t="shared" si="9"/>
        <v>122.64230962154166</v>
      </c>
      <c r="K52" s="1">
        <f t="shared" si="10"/>
        <v>98.113847697233325</v>
      </c>
      <c r="L52" s="1">
        <f t="shared" si="11"/>
        <v>-1.3847697233316581E-3</v>
      </c>
      <c r="M52" s="1">
        <f>(-Tabel14[[#This Row],[q]]*Tabel14[[#This Row],[Parachute area2]]*$H$6)/$L$4</f>
        <v>-9.1981732216156242</v>
      </c>
    </row>
    <row r="53" spans="3:13" x14ac:dyDescent="0.25">
      <c r="C53" s="1">
        <f t="shared" si="12"/>
        <v>0.38000000000000017</v>
      </c>
      <c r="D53" s="1">
        <f t="shared" si="13"/>
        <v>16.004091743221757</v>
      </c>
      <c r="E53" s="1">
        <f t="shared" si="7"/>
        <v>1970.0495712394784</v>
      </c>
      <c r="F53" s="1">
        <f t="shared" si="14"/>
        <v>1.5</v>
      </c>
      <c r="G53" s="1">
        <f>IF(Tabel14[[#This Row],[Parachute area]]&gt;=$H$5*$H$10,G52+$D$4,0)</f>
        <v>0.34000000000000014</v>
      </c>
      <c r="H53" s="1">
        <f>IF(Tabel14[[#This Row],[Reef timer]]=0,Tabel14[[#This Row],[Parachute area]],IF(Tabel14[[#This Row],[Reef timer]]&lt;=$H$11,$H$5*$H$10,IF(H52&gt;=$H$5,$H$5,H52+$H$7*$D$4)))</f>
        <v>1.5</v>
      </c>
      <c r="I53" s="1">
        <f t="shared" si="8"/>
        <v>0.95760935802905656</v>
      </c>
      <c r="J53" s="1">
        <f t="shared" si="9"/>
        <v>122.6366985096377</v>
      </c>
      <c r="K53" s="1">
        <f t="shared" si="10"/>
        <v>98.109358807710166</v>
      </c>
      <c r="L53" s="1">
        <f t="shared" si="11"/>
        <v>-9.35880771015718E-4</v>
      </c>
      <c r="M53" s="1">
        <f>(-Tabel14[[#This Row],[q]]*Tabel14[[#This Row],[Parachute area2]]*$H$6)/$L$4</f>
        <v>-9.1977523882228276</v>
      </c>
    </row>
    <row r="54" spans="3:13" x14ac:dyDescent="0.25">
      <c r="C54" s="1">
        <f t="shared" si="12"/>
        <v>0.39000000000000018</v>
      </c>
      <c r="D54" s="1">
        <f t="shared" si="13"/>
        <v>16.003726749721061</v>
      </c>
      <c r="E54" s="1">
        <f t="shared" si="7"/>
        <v>1969.8895303220461</v>
      </c>
      <c r="F54" s="1">
        <f t="shared" si="14"/>
        <v>1.5</v>
      </c>
      <c r="G54" s="1">
        <f>IF(Tabel14[[#This Row],[Parachute area]]&gt;=$H$5*$H$10,G53+$D$4,0)</f>
        <v>0.35000000000000014</v>
      </c>
      <c r="H54" s="1">
        <f>IF(Tabel14[[#This Row],[Reef timer]]=0,Tabel14[[#This Row],[Parachute area]],IF(Tabel14[[#This Row],[Reef timer]]&lt;=$H$11,$H$5*$H$10,IF(H53&gt;=$H$5,$H$5,H53+$H$7*$D$4)))</f>
        <v>1.5</v>
      </c>
      <c r="I54" s="1">
        <f t="shared" si="8"/>
        <v>0.95762851530570281</v>
      </c>
      <c r="J54" s="1">
        <f t="shared" si="9"/>
        <v>122.63355807805678</v>
      </c>
      <c r="K54" s="1">
        <f t="shared" si="10"/>
        <v>98.106846462445432</v>
      </c>
      <c r="L54" s="1">
        <f t="shared" si="11"/>
        <v>-6.8464624454236402E-4</v>
      </c>
      <c r="M54" s="1">
        <f>(-Tabel14[[#This Row],[q]]*Tabel14[[#This Row],[Parachute area2]]*$H$6)/$L$4</f>
        <v>-9.197516855854257</v>
      </c>
    </row>
    <row r="55" spans="3:13" x14ac:dyDescent="0.25">
      <c r="C55" s="1">
        <f t="shared" si="12"/>
        <v>0.40000000000000019</v>
      </c>
      <c r="D55" s="1">
        <f t="shared" si="13"/>
        <v>16.003452891223244</v>
      </c>
      <c r="E55" s="1">
        <f t="shared" si="7"/>
        <v>1969.7294930545488</v>
      </c>
      <c r="F55" s="1">
        <f t="shared" si="14"/>
        <v>1.5</v>
      </c>
      <c r="G55" s="1">
        <f>IF(Tabel14[[#This Row],[Parachute area]]&gt;=$H$5*$H$10,G54+$D$4,0)</f>
        <v>0.36000000000000015</v>
      </c>
      <c r="H55" s="1">
        <f>IF(Tabel14[[#This Row],[Reef timer]]=0,Tabel14[[#This Row],[Parachute area]],IF(Tabel14[[#This Row],[Reef timer]]&lt;=$H$11,$H$5*$H$10,IF(H54&gt;=$H$5,$H$5,H54+$H$7*$D$4)))</f>
        <v>1.5</v>
      </c>
      <c r="I55" s="1">
        <f t="shared" si="8"/>
        <v>0.95764767252867744</v>
      </c>
      <c r="J55" s="1">
        <f t="shared" si="9"/>
        <v>122.63181424432265</v>
      </c>
      <c r="K55" s="1">
        <f t="shared" si="10"/>
        <v>98.105451395458132</v>
      </c>
      <c r="L55" s="1">
        <f t="shared" si="11"/>
        <v>-5.4513954581238979E-4</v>
      </c>
      <c r="M55" s="1">
        <f>(-Tabel14[[#This Row],[q]]*Tabel14[[#This Row],[Parachute area2]]*$H$6)/$L$4</f>
        <v>-9.1973860683241995</v>
      </c>
    </row>
    <row r="56" spans="3:13" x14ac:dyDescent="0.25">
      <c r="C56" s="1">
        <f t="shared" si="12"/>
        <v>0.4100000000000002</v>
      </c>
      <c r="D56" s="1">
        <f t="shared" si="13"/>
        <v>16.003229384009462</v>
      </c>
      <c r="E56" s="1">
        <f t="shared" si="7"/>
        <v>1969.5694585256365</v>
      </c>
      <c r="F56" s="1">
        <f t="shared" si="14"/>
        <v>1.5</v>
      </c>
      <c r="G56" s="1">
        <f>IF(Tabel14[[#This Row],[Parachute area]]&gt;=$H$5*$H$10,G55+$D$4,0)</f>
        <v>0.37000000000000016</v>
      </c>
      <c r="H56" s="1">
        <f>IF(Tabel14[[#This Row],[Reef timer]]=0,Tabel14[[#This Row],[Parachute area]],IF(Tabel14[[#This Row],[Reef timer]]&lt;=$H$11,$H$5*$H$10,IF(H55&gt;=$H$5,$H$5,H55+$H$7*$D$4)))</f>
        <v>1.5</v>
      </c>
      <c r="I56" s="1">
        <f t="shared" si="8"/>
        <v>0.95766682980705797</v>
      </c>
      <c r="J56" s="1">
        <f t="shared" si="9"/>
        <v>122.63084199216445</v>
      </c>
      <c r="K56" s="1">
        <f t="shared" si="10"/>
        <v>98.104673593731562</v>
      </c>
      <c r="L56" s="1">
        <f t="shared" si="11"/>
        <v>-4.6735937315531826E-4</v>
      </c>
      <c r="M56" s="1">
        <f>(-Tabel14[[#This Row],[q]]*Tabel14[[#This Row],[Parachute area2]]*$H$6)/$L$4</f>
        <v>-9.1973131494123344</v>
      </c>
    </row>
    <row r="57" spans="3:13" x14ac:dyDescent="0.25">
      <c r="C57" s="1">
        <f t="shared" si="12"/>
        <v>0.42000000000000021</v>
      </c>
      <c r="D57" s="1">
        <f t="shared" si="13"/>
        <v>16.003033093072737</v>
      </c>
      <c r="E57" s="1">
        <f t="shared" si="7"/>
        <v>1969.4094262317965</v>
      </c>
      <c r="F57" s="1">
        <f t="shared" si="14"/>
        <v>1.5</v>
      </c>
      <c r="G57" s="1">
        <f>IF(Tabel14[[#This Row],[Parachute area]]&gt;=$H$5*$H$10,G56+$D$4,0)</f>
        <v>0.38000000000000017</v>
      </c>
      <c r="H57" s="1">
        <f>IF(Tabel14[[#This Row],[Reef timer]]=0,Tabel14[[#This Row],[Parachute area]],IF(Tabel14[[#This Row],[Reef timer]]&lt;=$H$11,$H$5*$H$10,IF(H56&gt;=$H$5,$H$5,H56+$H$7*$D$4)))</f>
        <v>1.5</v>
      </c>
      <c r="I57" s="1">
        <f t="shared" si="8"/>
        <v>0.95768598720110854</v>
      </c>
      <c r="J57" s="1">
        <f t="shared" si="9"/>
        <v>122.63028677866974</v>
      </c>
      <c r="K57" s="1">
        <f t="shared" si="10"/>
        <v>98.104229422935802</v>
      </c>
      <c r="L57" s="1">
        <f t="shared" si="11"/>
        <v>-4.2294229357935363E-4</v>
      </c>
      <c r="M57" s="1">
        <f>(-Tabel14[[#This Row],[q]]*Tabel14[[#This Row],[Parachute area2]]*$H$6)/$L$4</f>
        <v>-9.197271508400231</v>
      </c>
    </row>
    <row r="58" spans="3:13" x14ac:dyDescent="0.25">
      <c r="C58" s="1">
        <f t="shared" si="12"/>
        <v>0.43000000000000022</v>
      </c>
      <c r="D58" s="1">
        <f t="shared" si="13"/>
        <v>16.002851227886499</v>
      </c>
      <c r="E58" s="1">
        <f t="shared" si="7"/>
        <v>1969.2493959008657</v>
      </c>
      <c r="F58" s="1">
        <f t="shared" si="14"/>
        <v>1.5</v>
      </c>
      <c r="G58" s="1">
        <f>IF(Tabel14[[#This Row],[Parachute area]]&gt;=$H$5*$H$10,G57+$D$4,0)</f>
        <v>0.39000000000000018</v>
      </c>
      <c r="H58" s="1">
        <f>IF(Tabel14[[#This Row],[Reef timer]]=0,Tabel14[[#This Row],[Parachute area]],IF(Tabel14[[#This Row],[Reef timer]]&lt;=$H$11,$H$5*$H$10,IF(H57&gt;=$H$5,$H$5,H57+$H$7*$D$4)))</f>
        <v>1.5</v>
      </c>
      <c r="I58" s="1">
        <f t="shared" si="8"/>
        <v>0.95770514474340207</v>
      </c>
      <c r="J58" s="1">
        <f t="shared" si="9"/>
        <v>122.62995258983946</v>
      </c>
      <c r="K58" s="1">
        <f t="shared" si="10"/>
        <v>98.103962071871578</v>
      </c>
      <c r="L58" s="1">
        <f t="shared" si="11"/>
        <v>-3.9620718715696059E-4</v>
      </c>
      <c r="M58" s="1">
        <f>(-Tabel14[[#This Row],[q]]*Tabel14[[#This Row],[Parachute area2]]*$H$6)/$L$4</f>
        <v>-9.1972464442379582</v>
      </c>
    </row>
    <row r="59" spans="3:13" x14ac:dyDescent="0.25">
      <c r="C59" s="1">
        <f t="shared" si="12"/>
        <v>0.44000000000000022</v>
      </c>
      <c r="D59" s="1">
        <f t="shared" si="13"/>
        <v>16.00267689672415</v>
      </c>
      <c r="E59" s="1">
        <f t="shared" si="7"/>
        <v>1969.0893673885869</v>
      </c>
      <c r="F59" s="1">
        <f t="shared" si="14"/>
        <v>1.5</v>
      </c>
      <c r="G59" s="1">
        <f>IF(Tabel14[[#This Row],[Parachute area]]&gt;=$H$5*$H$10,G58+$D$4,0)</f>
        <v>0.40000000000000019</v>
      </c>
      <c r="H59" s="1">
        <f>IF(Tabel14[[#This Row],[Reef timer]]=0,Tabel14[[#This Row],[Parachute area]],IF(Tabel14[[#This Row],[Reef timer]]&lt;=$H$11,$H$5*$H$10,IF(H58&gt;=$H$5,$H$5,H58+$H$7*$D$4)))</f>
        <v>1.5</v>
      </c>
      <c r="I59" s="1">
        <f t="shared" si="8"/>
        <v>0.95772430245120199</v>
      </c>
      <c r="J59" s="1">
        <f t="shared" si="9"/>
        <v>122.62973380993874</v>
      </c>
      <c r="K59" s="1">
        <f t="shared" si="10"/>
        <v>98.103787047951002</v>
      </c>
      <c r="L59" s="1">
        <f t="shared" si="11"/>
        <v>-3.7870479509933831E-4</v>
      </c>
      <c r="M59" s="1">
        <f>(-Tabel14[[#This Row],[q]]*Tabel14[[#This Row],[Parachute area2]]*$H$6)/$L$4</f>
        <v>-9.197230035745406</v>
      </c>
    </row>
    <row r="60" spans="3:13" x14ac:dyDescent="0.25">
      <c r="C60" s="1">
        <f t="shared" si="12"/>
        <v>0.45000000000000023</v>
      </c>
      <c r="D60" s="1">
        <f t="shared" si="13"/>
        <v>16.002506479566357</v>
      </c>
      <c r="E60" s="1">
        <f t="shared" si="7"/>
        <v>1968.9293406196196</v>
      </c>
      <c r="F60" s="1">
        <f t="shared" si="14"/>
        <v>1.5</v>
      </c>
      <c r="G60" s="1">
        <f>IF(Tabel14[[#This Row],[Parachute area]]&gt;=$H$5*$H$10,G59+$D$4,0)</f>
        <v>0.4100000000000002</v>
      </c>
      <c r="H60" s="1">
        <f>IF(Tabel14[[#This Row],[Reef timer]]=0,Tabel14[[#This Row],[Parachute area]],IF(Tabel14[[#This Row],[Reef timer]]&lt;=$H$11,$H$5*$H$10,IF(H59&gt;=$H$5,$H$5,H59+$H$7*$D$4)))</f>
        <v>1.5</v>
      </c>
      <c r="I60" s="1">
        <f t="shared" si="8"/>
        <v>0.95774346033352264</v>
      </c>
      <c r="J60" s="1">
        <f t="shared" si="9"/>
        <v>122.62957496178393</v>
      </c>
      <c r="K60" s="1">
        <f t="shared" si="10"/>
        <v>98.103659969427156</v>
      </c>
      <c r="L60" s="1">
        <f t="shared" si="11"/>
        <v>-3.6599694271473028E-4</v>
      </c>
      <c r="M60" s="1">
        <f>(-Tabel14[[#This Row],[q]]*Tabel14[[#This Row],[Parachute area2]]*$H$6)/$L$4</f>
        <v>-9.1972181221337941</v>
      </c>
    </row>
    <row r="61" spans="3:13" x14ac:dyDescent="0.25">
      <c r="C61" s="1">
        <f t="shared" si="12"/>
        <v>0.46000000000000024</v>
      </c>
      <c r="D61" s="1">
        <f t="shared" si="13"/>
        <v>16.002338120972709</v>
      </c>
      <c r="E61" s="1">
        <f t="shared" si="7"/>
        <v>1968.7693155548238</v>
      </c>
      <c r="F61" s="1">
        <f t="shared" si="14"/>
        <v>1.5</v>
      </c>
      <c r="G61" s="1">
        <f>IF(Tabel14[[#This Row],[Parachute area]]&gt;=$H$5*$H$10,G60+$D$4,0)</f>
        <v>0.42000000000000021</v>
      </c>
      <c r="H61" s="1">
        <f>IF(Tabel14[[#This Row],[Reef timer]]=0,Tabel14[[#This Row],[Parachute area]],IF(Tabel14[[#This Row],[Reef timer]]&lt;=$H$11,$H$5*$H$10,IF(H60&gt;=$H$5,$H$5,H60+$H$7*$D$4)))</f>
        <v>1.5</v>
      </c>
      <c r="I61" s="1">
        <f t="shared" si="8"/>
        <v>0.95776261839504473</v>
      </c>
      <c r="J61" s="1">
        <f t="shared" si="9"/>
        <v>122.62944761035784</v>
      </c>
      <c r="K61" s="1">
        <f t="shared" si="10"/>
        <v>98.103558088286277</v>
      </c>
      <c r="L61" s="1">
        <f t="shared" si="11"/>
        <v>-3.5580882862689122E-4</v>
      </c>
      <c r="M61" s="1">
        <f>(-Tabel14[[#This Row],[q]]*Tabel14[[#This Row],[Parachute area2]]*$H$6)/$L$4</f>
        <v>-9.197208570776839</v>
      </c>
    </row>
    <row r="62" spans="3:13" x14ac:dyDescent="0.25">
      <c r="C62" s="1">
        <f t="shared" si="12"/>
        <v>0.47000000000000025</v>
      </c>
      <c r="D62" s="1">
        <f t="shared" si="13"/>
        <v>16.002170890823255</v>
      </c>
      <c r="E62" s="1">
        <f t="shared" si="7"/>
        <v>1968.609292173614</v>
      </c>
      <c r="F62" s="1">
        <f t="shared" si="14"/>
        <v>1.5</v>
      </c>
      <c r="G62" s="1">
        <f>IF(Tabel14[[#This Row],[Parachute area]]&gt;=$H$5*$H$10,G61+$D$4,0)</f>
        <v>0.43000000000000022</v>
      </c>
      <c r="H62" s="1">
        <f>IF(Tabel14[[#This Row],[Reef timer]]=0,Tabel14[[#This Row],[Parachute area]],IF(Tabel14[[#This Row],[Reef timer]]&lt;=$H$11,$H$5*$H$10,IF(H61&gt;=$H$5,$H$5,H61+$H$7*$D$4)))</f>
        <v>1.5</v>
      </c>
      <c r="I62" s="1">
        <f t="shared" si="8"/>
        <v>0.9577817766382285</v>
      </c>
      <c r="J62" s="1">
        <f t="shared" si="9"/>
        <v>122.62933750130776</v>
      </c>
      <c r="K62" s="1">
        <f t="shared" si="10"/>
        <v>98.103470001046219</v>
      </c>
      <c r="L62" s="1">
        <f t="shared" si="11"/>
        <v>-3.4700010462103138E-4</v>
      </c>
      <c r="M62" s="1">
        <f>(-Tabel14[[#This Row],[q]]*Tabel14[[#This Row],[Parachute area2]]*$H$6)/$L$4</f>
        <v>-9.1972003125980812</v>
      </c>
    </row>
    <row r="63" spans="3:13" x14ac:dyDescent="0.25">
      <c r="C63" s="1">
        <f t="shared" si="12"/>
        <v>0.48000000000000026</v>
      </c>
      <c r="D63" s="1">
        <f t="shared" si="13"/>
        <v>16.002004330773037</v>
      </c>
      <c r="E63" s="1">
        <f t="shared" si="7"/>
        <v>1968.4492704647057</v>
      </c>
      <c r="F63" s="1">
        <f t="shared" si="14"/>
        <v>1.5</v>
      </c>
      <c r="G63" s="1">
        <f>IF(Tabel14[[#This Row],[Parachute area]]&gt;=$H$5*$H$10,G62+$D$4,0)</f>
        <v>0.44000000000000022</v>
      </c>
      <c r="H63" s="1">
        <f>IF(Tabel14[[#This Row],[Reef timer]]=0,Tabel14[[#This Row],[Parachute area]],IF(Tabel14[[#This Row],[Reef timer]]&lt;=$H$11,$H$5*$H$10,IF(H62&gt;=$H$5,$H$5,H62+$H$7*$D$4)))</f>
        <v>1.5</v>
      </c>
      <c r="I63" s="1">
        <f t="shared" si="8"/>
        <v>0.95780093506442054</v>
      </c>
      <c r="J63" s="1">
        <f t="shared" si="9"/>
        <v>122.6292376103702</v>
      </c>
      <c r="K63" s="1">
        <f t="shared" si="10"/>
        <v>98.103390088296166</v>
      </c>
      <c r="L63" s="1">
        <f t="shared" si="11"/>
        <v>-3.3900882961575008E-4</v>
      </c>
      <c r="M63" s="1">
        <f>(-Tabel14[[#This Row],[q]]*Tabel14[[#This Row],[Parachute area2]]*$H$6)/$L$4</f>
        <v>-9.1971928207777651</v>
      </c>
    </row>
    <row r="64" spans="3:13" x14ac:dyDescent="0.25">
      <c r="C64" s="1">
        <f t="shared" si="12"/>
        <v>0.49000000000000027</v>
      </c>
      <c r="D64" s="1">
        <f t="shared" si="13"/>
        <v>16.001838216446526</v>
      </c>
      <c r="E64" s="1">
        <f t="shared" si="7"/>
        <v>1968.289250421398</v>
      </c>
      <c r="F64" s="1">
        <f t="shared" si="14"/>
        <v>1.5</v>
      </c>
      <c r="G64" s="1">
        <f>IF(Tabel14[[#This Row],[Parachute area]]&gt;=$H$5*$H$10,G63+$D$4,0)</f>
        <v>0.45000000000000023</v>
      </c>
      <c r="H64" s="1">
        <f>IF(Tabel14[[#This Row],[Reef timer]]=0,Tabel14[[#This Row],[Parachute area]],IF(Tabel14[[#This Row],[Reef timer]]&lt;=$H$11,$H$5*$H$10,IF(H63&gt;=$H$5,$H$5,H63+$H$7*$D$4)))</f>
        <v>1.5</v>
      </c>
      <c r="I64" s="1">
        <f t="shared" si="8"/>
        <v>0.95782009367441867</v>
      </c>
      <c r="J64" s="1">
        <f t="shared" si="9"/>
        <v>122.62914449896573</v>
      </c>
      <c r="K64" s="1">
        <f t="shared" si="10"/>
        <v>98.103315599172589</v>
      </c>
      <c r="L64" s="1">
        <f t="shared" si="11"/>
        <v>-3.3155991725806187E-4</v>
      </c>
      <c r="M64" s="1">
        <f>(-Tabel14[[#This Row],[q]]*Tabel14[[#This Row],[Parachute area2]]*$H$6)/$L$4</f>
        <v>-9.1971858374224293</v>
      </c>
    </row>
    <row r="65" spans="3:13" x14ac:dyDescent="0.25">
      <c r="C65" s="1">
        <f t="shared" si="12"/>
        <v>0.50000000000000022</v>
      </c>
      <c r="D65" s="1">
        <f t="shared" si="13"/>
        <v>16.001672436487897</v>
      </c>
      <c r="E65" s="1">
        <f t="shared" si="7"/>
        <v>1968.1292320392336</v>
      </c>
      <c r="F65" s="1">
        <f t="shared" si="14"/>
        <v>1.5</v>
      </c>
      <c r="G65" s="1">
        <f>IF(Tabel14[[#This Row],[Parachute area]]&gt;=$H$5*$H$10,G64+$D$4,0)</f>
        <v>0.46000000000000024</v>
      </c>
      <c r="H65" s="1">
        <f>IF(Tabel14[[#This Row],[Reef timer]]=0,Tabel14[[#This Row],[Parachute area]],IF(Tabel14[[#This Row],[Reef timer]]&lt;=$H$11,$H$5*$H$10,IF(H64&gt;=$H$5,$H$5,H64+$H$7*$D$4)))</f>
        <v>1.5</v>
      </c>
      <c r="I65" s="1">
        <f t="shared" si="8"/>
        <v>0.95783925246875223</v>
      </c>
      <c r="J65" s="1">
        <f t="shared" si="9"/>
        <v>122.62905646060537</v>
      </c>
      <c r="K65" s="1">
        <f t="shared" si="10"/>
        <v>98.103245168484307</v>
      </c>
      <c r="L65" s="1">
        <f t="shared" si="11"/>
        <v>-3.2451684842982331E-4</v>
      </c>
      <c r="M65" s="1">
        <f>(-Tabel14[[#This Row],[q]]*Tabel14[[#This Row],[Parachute area2]]*$H$6)/$L$4</f>
        <v>-9.197179234545402</v>
      </c>
    </row>
    <row r="66" spans="3:13" x14ac:dyDescent="0.25">
      <c r="C66" s="1">
        <f t="shared" si="12"/>
        <v>0.51000000000000023</v>
      </c>
      <c r="D66" s="1">
        <f t="shared" si="13"/>
        <v>16.001506932895197</v>
      </c>
      <c r="E66" s="1">
        <f t="shared" si="7"/>
        <v>1967.9692153148687</v>
      </c>
      <c r="F66" s="1">
        <f t="shared" si="14"/>
        <v>1.5</v>
      </c>
      <c r="G66" s="1">
        <f>IF(Tabel14[[#This Row],[Parachute area]]&gt;=$H$5*$H$10,G65+$D$4,0)</f>
        <v>0.47000000000000025</v>
      </c>
      <c r="H66" s="1">
        <f>IF(Tabel14[[#This Row],[Reef timer]]=0,Tabel14[[#This Row],[Parachute area]],IF(Tabel14[[#This Row],[Reef timer]]&lt;=$H$11,$H$5*$H$10,IF(H65&gt;=$H$5,$H$5,H65+$H$7*$D$4)))</f>
        <v>1.5</v>
      </c>
      <c r="I66" s="1">
        <f t="shared" si="8"/>
        <v>0.95785841144781747</v>
      </c>
      <c r="J66" s="1">
        <f t="shared" si="9"/>
        <v>122.62897260648191</v>
      </c>
      <c r="K66" s="1">
        <f t="shared" si="10"/>
        <v>98.103178085185533</v>
      </c>
      <c r="L66" s="1">
        <f t="shared" si="11"/>
        <v>-3.1780851855245373E-4</v>
      </c>
      <c r="M66" s="1">
        <f>(-Tabel14[[#This Row],[q]]*Tabel14[[#This Row],[Parachute area2]]*$H$6)/$L$4</f>
        <v>-9.1971729454861428</v>
      </c>
    </row>
    <row r="67" spans="3:13" x14ac:dyDescent="0.25">
      <c r="C67" s="1">
        <f t="shared" si="12"/>
        <v>0.52000000000000024</v>
      </c>
      <c r="D67" s="1">
        <f t="shared" si="13"/>
        <v>16.00134167246555</v>
      </c>
      <c r="E67" s="1">
        <f t="shared" si="7"/>
        <v>1967.8092002455398</v>
      </c>
      <c r="F67" s="1">
        <f t="shared" si="14"/>
        <v>1.5</v>
      </c>
      <c r="G67" s="1">
        <f>IF(Tabel14[[#This Row],[Parachute area]]&gt;=$H$5*$H$10,G66+$D$4,0)</f>
        <v>0.48000000000000026</v>
      </c>
      <c r="H67" s="1">
        <f>IF(Tabel14[[#This Row],[Reef timer]]=0,Tabel14[[#This Row],[Parachute area]],IF(Tabel14[[#This Row],[Reef timer]]&lt;=$H$11,$H$5*$H$10,IF(H66&gt;=$H$5,$H$5,H66+$H$7*$D$4)))</f>
        <v>1.5</v>
      </c>
      <c r="I67" s="1">
        <f t="shared" si="8"/>
        <v>0.9578775706119409</v>
      </c>
      <c r="J67" s="1">
        <f t="shared" si="9"/>
        <v>122.62889242784868</v>
      </c>
      <c r="K67" s="1">
        <f t="shared" si="10"/>
        <v>98.103113942278952</v>
      </c>
      <c r="L67" s="1">
        <f t="shared" si="11"/>
        <v>-3.1139422789436819E-4</v>
      </c>
      <c r="M67" s="1">
        <f>(-Tabel14[[#This Row],[q]]*Tabel14[[#This Row],[Parachute area2]]*$H$6)/$L$4</f>
        <v>-9.1971669320886527</v>
      </c>
    </row>
    <row r="68" spans="3:13" x14ac:dyDescent="0.25">
      <c r="C68" s="1">
        <f t="shared" si="12"/>
        <v>0.53000000000000025</v>
      </c>
      <c r="D68" s="1">
        <f t="shared" si="13"/>
        <v>16.001176633524764</v>
      </c>
      <c r="E68" s="1">
        <f t="shared" si="7"/>
        <v>1967.6491868288151</v>
      </c>
      <c r="F68" s="1">
        <f t="shared" si="14"/>
        <v>1.5</v>
      </c>
      <c r="G68" s="1">
        <f>IF(Tabel14[[#This Row],[Parachute area]]&gt;=$H$5*$H$10,G67+$D$4,0)</f>
        <v>0.49000000000000027</v>
      </c>
      <c r="H68" s="1">
        <f>IF(Tabel14[[#This Row],[Reef timer]]=0,Tabel14[[#This Row],[Parachute area]],IF(Tabel14[[#This Row],[Reef timer]]&lt;=$H$11,$H$5*$H$10,IF(H67&gt;=$H$5,$H$5,H67+$H$7*$D$4)))</f>
        <v>1.5</v>
      </c>
      <c r="I68" s="1">
        <f t="shared" si="8"/>
        <v>0.95789672996140951</v>
      </c>
      <c r="J68" s="1">
        <f t="shared" si="9"/>
        <v>122.62881559264011</v>
      </c>
      <c r="K68" s="1">
        <f t="shared" si="10"/>
        <v>98.10305247411209</v>
      </c>
      <c r="L68" s="1">
        <f t="shared" si="11"/>
        <v>-3.052474112081427E-4</v>
      </c>
      <c r="M68" s="1">
        <f>(-Tabel14[[#This Row],[q]]*Tabel14[[#This Row],[Parachute area2]]*$H$6)/$L$4</f>
        <v>-9.1971611694480089</v>
      </c>
    </row>
    <row r="69" spans="3:13" x14ac:dyDescent="0.25">
      <c r="C69" s="1">
        <f t="shared" si="12"/>
        <v>0.54000000000000026</v>
      </c>
      <c r="D69" s="1">
        <f t="shared" si="13"/>
        <v>16.001011799922711</v>
      </c>
      <c r="E69" s="1">
        <f t="shared" si="7"/>
        <v>1967.4891750624799</v>
      </c>
      <c r="F69" s="1">
        <f t="shared" si="14"/>
        <v>1.5</v>
      </c>
      <c r="G69" s="1">
        <f>IF(Tabel14[[#This Row],[Parachute area]]&gt;=$H$5*$H$10,G68+$D$4,0)</f>
        <v>0.50000000000000022</v>
      </c>
      <c r="H69" s="1">
        <f>IF(Tabel14[[#This Row],[Reef timer]]=0,Tabel14[[#This Row],[Parachute area]],IF(Tabel14[[#This Row],[Reef timer]]&lt;=$H$11,$H$5*$H$10,IF(H68&gt;=$H$5,$H$5,H68+$H$7*$D$4)))</f>
        <v>1.5</v>
      </c>
      <c r="I69" s="1">
        <f t="shared" si="8"/>
        <v>0.95791588949648432</v>
      </c>
      <c r="J69" s="1">
        <f t="shared" si="9"/>
        <v>122.62874185344525</v>
      </c>
      <c r="K69" s="1">
        <f t="shared" si="10"/>
        <v>98.102993482756204</v>
      </c>
      <c r="L69" s="1">
        <f t="shared" si="11"/>
        <v>-2.9934827561959307E-4</v>
      </c>
      <c r="M69" s="1">
        <f>(-Tabel14[[#This Row],[q]]*Tabel14[[#This Row],[Parachute area2]]*$H$6)/$L$4</f>
        <v>-9.1971556390083933</v>
      </c>
    </row>
    <row r="70" spans="3:13" x14ac:dyDescent="0.25">
      <c r="C70" s="1">
        <f t="shared" si="12"/>
        <v>0.55000000000000027</v>
      </c>
      <c r="D70" s="1">
        <f t="shared" si="13"/>
        <v>16.000847158371119</v>
      </c>
      <c r="E70" s="1">
        <f t="shared" si="7"/>
        <v>1967.3291649444807</v>
      </c>
      <c r="F70" s="1">
        <f t="shared" si="14"/>
        <v>1.5</v>
      </c>
      <c r="G70" s="1">
        <f>IF(Tabel14[[#This Row],[Parachute area]]&gt;=$H$5*$H$10,G69+$D$4,0)</f>
        <v>0.51000000000000023</v>
      </c>
      <c r="H70" s="1">
        <f>IF(Tabel14[[#This Row],[Reef timer]]=0,Tabel14[[#This Row],[Parachute area]],IF(Tabel14[[#This Row],[Reef timer]]&lt;=$H$11,$H$5*$H$10,IF(H69&gt;=$H$5,$H$5,H69+$H$7*$D$4)))</f>
        <v>1.8</v>
      </c>
      <c r="I70" s="1">
        <f t="shared" si="8"/>
        <v>0.95793504921740691</v>
      </c>
      <c r="J70" s="1">
        <f t="shared" si="9"/>
        <v>122.62867100670714</v>
      </c>
      <c r="K70" s="1">
        <f t="shared" si="10"/>
        <v>116.49723745637179</v>
      </c>
      <c r="L70" s="1">
        <f t="shared" si="11"/>
        <v>-1.8397237456371784</v>
      </c>
      <c r="M70" s="1">
        <f>(-Tabel14[[#This Row],[q]]*Tabel14[[#This Row],[Parachute area2]]*$H$6)/$L$4</f>
        <v>-11.036580390603643</v>
      </c>
    </row>
    <row r="71" spans="3:13" x14ac:dyDescent="0.25">
      <c r="C71" s="1">
        <f t="shared" si="12"/>
        <v>0.56000000000000028</v>
      </c>
      <c r="D71" s="1">
        <f t="shared" si="13"/>
        <v>14.970601860814298</v>
      </c>
      <c r="E71" s="1">
        <f t="shared" si="7"/>
        <v>1967.1691564728969</v>
      </c>
      <c r="F71" s="1">
        <f t="shared" si="14"/>
        <v>1.5</v>
      </c>
      <c r="G71" s="1">
        <f>IF(Tabel14[[#This Row],[Parachute area]]&gt;=$H$5*$H$10,G70+$D$4,0)</f>
        <v>0.52000000000000024</v>
      </c>
      <c r="H71" s="1">
        <f>IF(Tabel14[[#This Row],[Reef timer]]=0,Tabel14[[#This Row],[Parachute area]],IF(Tabel14[[#This Row],[Reef timer]]&lt;=$H$11,$H$5*$H$10,IF(H70&gt;=$H$5,$H$5,H70+$H$7*$D$4)))</f>
        <v>2.1</v>
      </c>
      <c r="I71" s="1">
        <f t="shared" si="8"/>
        <v>0.95795420912440321</v>
      </c>
      <c r="J71" s="1">
        <f t="shared" si="9"/>
        <v>107.34783141513888</v>
      </c>
      <c r="K71" s="1">
        <f t="shared" si="10"/>
        <v>118.08261455665279</v>
      </c>
      <c r="L71" s="1">
        <f t="shared" si="11"/>
        <v>-1.9982614556652778</v>
      </c>
      <c r="M71" s="1">
        <f>(-Tabel14[[#This Row],[q]]*Tabel14[[#This Row],[Parachute area2]]*$H$6)/$L$4</f>
        <v>-11.271522298589584</v>
      </c>
    </row>
    <row r="72" spans="3:13" x14ac:dyDescent="0.25">
      <c r="C72" s="1">
        <f t="shared" si="12"/>
        <v>0.57000000000000028</v>
      </c>
      <c r="D72" s="1">
        <f t="shared" si="13"/>
        <v>13.831592831085089</v>
      </c>
      <c r="E72" s="1">
        <f t="shared" si="7"/>
        <v>1967.0194504542887</v>
      </c>
      <c r="F72" s="1">
        <f t="shared" si="14"/>
        <v>1.5</v>
      </c>
      <c r="G72" s="1">
        <f>IF(Tabel14[[#This Row],[Parachute area]]&gt;=$H$5*$H$10,G71+$D$4,0)</f>
        <v>0.53000000000000025</v>
      </c>
      <c r="H72" s="1">
        <f>IF(Tabel14[[#This Row],[Reef timer]]=0,Tabel14[[#This Row],[Parachute area]],IF(Tabel14[[#This Row],[Reef timer]]&lt;=$H$11,$H$5*$H$10,IF(H71&gt;=$H$5,$H$5,H71+$H$7*$D$4)))</f>
        <v>2.4</v>
      </c>
      <c r="I72" s="1">
        <f t="shared" si="8"/>
        <v>0.9579721357309674</v>
      </c>
      <c r="J72" s="1">
        <f t="shared" si="9"/>
        <v>91.636242559421959</v>
      </c>
      <c r="K72" s="1">
        <f t="shared" si="10"/>
        <v>114.54530319927744</v>
      </c>
      <c r="L72" s="1">
        <f t="shared" si="11"/>
        <v>-1.6445303199277432</v>
      </c>
      <c r="M72" s="1">
        <f>(-Tabel14[[#This Row],[q]]*Tabel14[[#This Row],[Parachute area2]]*$H$6)/$L$4</f>
        <v>-10.996349107130635</v>
      </c>
    </row>
    <row r="73" spans="3:13" x14ac:dyDescent="0.25">
      <c r="C73" s="1">
        <f t="shared" si="12"/>
        <v>0.58000000000000029</v>
      </c>
      <c r="D73" s="1">
        <f t="shared" si="13"/>
        <v>12.877765245526998</v>
      </c>
      <c r="E73" s="1">
        <f t="shared" si="7"/>
        <v>1966.8811345259778</v>
      </c>
      <c r="F73" s="1">
        <f t="shared" si="14"/>
        <v>1.5</v>
      </c>
      <c r="G73" s="1">
        <f>IF(Tabel14[[#This Row],[Parachute area]]&gt;=$H$5*$H$10,G72+$D$4,0)</f>
        <v>0.54000000000000026</v>
      </c>
      <c r="H73" s="1">
        <f>IF(Tabel14[[#This Row],[Reef timer]]=0,Tabel14[[#This Row],[Parachute area]],IF(Tabel14[[#This Row],[Reef timer]]&lt;=$H$11,$H$5*$H$10,IF(H72&gt;=$H$5,$H$5,H72+$H$7*$D$4)))</f>
        <v>2.6999999999999997</v>
      </c>
      <c r="I73" s="1">
        <f t="shared" si="8"/>
        <v>0.95798869872480608</v>
      </c>
      <c r="J73" s="1">
        <f t="shared" si="9"/>
        <v>79.434908183484367</v>
      </c>
      <c r="K73" s="1">
        <f t="shared" si="10"/>
        <v>111.20887145687811</v>
      </c>
      <c r="L73" s="1">
        <f t="shared" si="11"/>
        <v>-1.3108871456878106</v>
      </c>
      <c r="M73" s="1">
        <f>(-Tabel14[[#This Row],[q]]*Tabel14[[#This Row],[Parachute area2]]*$H$6)/$L$4</f>
        <v>-10.723712604770387</v>
      </c>
    </row>
    <row r="74" spans="3:13" x14ac:dyDescent="0.25">
      <c r="C74" s="1">
        <f t="shared" si="12"/>
        <v>0.5900000000000003</v>
      </c>
      <c r="D74" s="1">
        <f t="shared" si="13"/>
        <v>12.10434182957119</v>
      </c>
      <c r="E74" s="1">
        <f t="shared" si="7"/>
        <v>1966.7523568735226</v>
      </c>
      <c r="F74" s="1">
        <f t="shared" si="14"/>
        <v>1.5</v>
      </c>
      <c r="G74" s="1">
        <f>IF(Tabel14[[#This Row],[Parachute area]]&gt;=$H$5*$H$10,G73+$D$4,0)</f>
        <v>0.55000000000000027</v>
      </c>
      <c r="H74" s="1">
        <f>IF(Tabel14[[#This Row],[Reef timer]]=0,Tabel14[[#This Row],[Parachute area]],IF(Tabel14[[#This Row],[Reef timer]]&lt;=$H$11,$H$5*$H$10,IF(H73&gt;=$H$5,$H$5,H73+$H$7*$D$4)))</f>
        <v>2.9999999999999996</v>
      </c>
      <c r="I74" s="1">
        <f t="shared" si="8"/>
        <v>0.95800411979088629</v>
      </c>
      <c r="J74" s="1">
        <f t="shared" si="9"/>
        <v>70.181030455652746</v>
      </c>
      <c r="K74" s="1">
        <f t="shared" si="10"/>
        <v>108.78059720626175</v>
      </c>
      <c r="L74" s="1">
        <f t="shared" si="11"/>
        <v>-1.0680597206261737</v>
      </c>
      <c r="M74" s="1">
        <f>(-Tabel14[[#This Row],[q]]*Tabel14[[#This Row],[Parachute area2]]*$H$6)/$L$4</f>
        <v>-10.52715456834791</v>
      </c>
    </row>
    <row r="75" spans="3:13" x14ac:dyDescent="0.25">
      <c r="C75" s="1">
        <f t="shared" si="12"/>
        <v>0.60000000000000031</v>
      </c>
      <c r="D75" s="1">
        <f t="shared" si="13"/>
        <v>11.463505997195485</v>
      </c>
      <c r="E75" s="1">
        <f t="shared" si="7"/>
        <v>1966.6313134552267</v>
      </c>
      <c r="F75" s="1">
        <f t="shared" si="14"/>
        <v>1.5</v>
      </c>
      <c r="G75" s="1">
        <f>IF(Tabel14[[#This Row],[Parachute area]]&gt;=$H$5*$H$10,G74+$D$4,0)</f>
        <v>0.56000000000000028</v>
      </c>
      <c r="H75" s="1">
        <f>IF(Tabel14[[#This Row],[Reef timer]]=0,Tabel14[[#This Row],[Parachute area]],IF(Tabel14[[#This Row],[Reef timer]]&lt;=$H$11,$H$5*$H$10,IF(H74&gt;=$H$5,$H$5,H74+$H$7*$D$4)))</f>
        <v>3.2999999999999994</v>
      </c>
      <c r="I75" s="1">
        <f t="shared" si="8"/>
        <v>0.95801861491221985</v>
      </c>
      <c r="J75" s="1">
        <f t="shared" si="9"/>
        <v>62.947556620306699</v>
      </c>
      <c r="K75" s="1">
        <f t="shared" si="10"/>
        <v>107.01084625452137</v>
      </c>
      <c r="L75" s="1">
        <f t="shared" si="11"/>
        <v>-0.89108462545213596</v>
      </c>
      <c r="M75" s="1">
        <f>(-Tabel14[[#This Row],[q]]*Tabel14[[#This Row],[Parachute area2]]*$H$6)/$L$4</f>
        <v>-10.386346842350603</v>
      </c>
    </row>
    <row r="76" spans="3:13" x14ac:dyDescent="0.25">
      <c r="C76" s="1">
        <f t="shared" si="12"/>
        <v>0.61000000000000032</v>
      </c>
      <c r="D76" s="1">
        <f t="shared" si="13"/>
        <v>10.919944375669681</v>
      </c>
      <c r="E76" s="1">
        <f t="shared" si="7"/>
        <v>1966.5166783952548</v>
      </c>
      <c r="F76" s="1">
        <f t="shared" si="14"/>
        <v>1.5</v>
      </c>
      <c r="G76" s="1">
        <f>IF(Tabel14[[#This Row],[Parachute area]]&gt;=$H$5*$H$10,G75+$D$4,0)</f>
        <v>0.57000000000000028</v>
      </c>
      <c r="H76" s="1">
        <f>IF(Tabel14[[#This Row],[Reef timer]]=0,Tabel14[[#This Row],[Parachute area]],IF(Tabel14[[#This Row],[Reef timer]]&lt;=$H$11,$H$5*$H$10,IF(H75&gt;=$H$5,$H$5,H75+$H$7*$D$4)))</f>
        <v>3.5999999999999992</v>
      </c>
      <c r="I76" s="1">
        <f t="shared" si="8"/>
        <v>0.95803234282574767</v>
      </c>
      <c r="J76" s="1">
        <f t="shared" si="9"/>
        <v>57.120372058460404</v>
      </c>
      <c r="K76" s="1">
        <f t="shared" si="10"/>
        <v>105.67268830815173</v>
      </c>
      <c r="L76" s="1">
        <f t="shared" si="11"/>
        <v>-0.7572688308151726</v>
      </c>
      <c r="M76" s="1">
        <f>(-Tabel14[[#This Row],[q]]*Tabel14[[#This Row],[Parachute area2]]*$H$6)/$L$4</f>
        <v>-10.28166697052287</v>
      </c>
    </row>
    <row r="77" spans="3:13" x14ac:dyDescent="0.25">
      <c r="C77" s="1">
        <f t="shared" si="12"/>
        <v>0.62000000000000033</v>
      </c>
      <c r="D77" s="1">
        <f t="shared" si="13"/>
        <v>10.450437700564274</v>
      </c>
      <c r="E77" s="1">
        <f t="shared" si="7"/>
        <v>1966.407478951498</v>
      </c>
      <c r="F77" s="1">
        <f t="shared" si="14"/>
        <v>1.5</v>
      </c>
      <c r="G77" s="1">
        <f>IF(Tabel14[[#This Row],[Parachute area]]&gt;=$H$5*$H$10,G76+$D$4,0)</f>
        <v>0.58000000000000029</v>
      </c>
      <c r="H77" s="1">
        <f>IF(Tabel14[[#This Row],[Reef timer]]=0,Tabel14[[#This Row],[Parachute area]],IF(Tabel14[[#This Row],[Reef timer]]&lt;=$H$11,$H$5*$H$10,IF(H76&gt;=$H$5,$H$5,H76+$H$7*$D$4)))</f>
        <v>3.899999999999999</v>
      </c>
      <c r="I77" s="1">
        <f t="shared" si="8"/>
        <v>0.95804541998986581</v>
      </c>
      <c r="J77" s="1">
        <f t="shared" si="9"/>
        <v>52.314859651862399</v>
      </c>
      <c r="K77" s="1">
        <f t="shared" si="10"/>
        <v>104.62971930372477</v>
      </c>
      <c r="L77" s="1">
        <f t="shared" si="11"/>
        <v>-0.65297193037247614</v>
      </c>
      <c r="M77" s="1">
        <f>(-Tabel14[[#This Row],[q]]*Tabel14[[#This Row],[Parachute area2]]*$H$6)/$L$4</f>
        <v>-10.201397632113165</v>
      </c>
    </row>
    <row r="78" spans="3:13" x14ac:dyDescent="0.25">
      <c r="C78" s="1">
        <f t="shared" si="12"/>
        <v>0.63000000000000034</v>
      </c>
      <c r="D78" s="1">
        <f t="shared" si="13"/>
        <v>10.039065384429614</v>
      </c>
      <c r="E78" s="1">
        <f t="shared" si="7"/>
        <v>1966.3029745744923</v>
      </c>
      <c r="F78" s="1">
        <f t="shared" si="14"/>
        <v>1.5</v>
      </c>
      <c r="G78" s="1">
        <f>IF(Tabel14[[#This Row],[Parachute area]]&gt;=$H$5*$H$10,G77+$D$4,0)</f>
        <v>0.5900000000000003</v>
      </c>
      <c r="H78" s="1">
        <f>IF(Tabel14[[#This Row],[Reef timer]]=0,Tabel14[[#This Row],[Parachute area]],IF(Tabel14[[#This Row],[Reef timer]]&lt;=$H$11,$H$5*$H$10,IF(H77&gt;=$H$5,$H$5,H77+$H$7*$D$4)))</f>
        <v>4.1999999999999993</v>
      </c>
      <c r="I78" s="1">
        <f t="shared" si="8"/>
        <v>0.9580579350640781</v>
      </c>
      <c r="J78" s="1">
        <f t="shared" si="9"/>
        <v>48.277896816743429</v>
      </c>
      <c r="K78" s="1">
        <f t="shared" si="10"/>
        <v>103.79747815599835</v>
      </c>
      <c r="L78" s="1">
        <f t="shared" si="11"/>
        <v>-0.56974781559983401</v>
      </c>
      <c r="M78" s="1">
        <f>(-Tabel14[[#This Row],[q]]*Tabel14[[#This Row],[Parachute area2]]*$H$6)/$L$4</f>
        <v>-10.13835833151612</v>
      </c>
    </row>
    <row r="79" spans="3:13" x14ac:dyDescent="0.25">
      <c r="C79" s="1">
        <f t="shared" si="12"/>
        <v>0.64000000000000035</v>
      </c>
      <c r="D79" s="1">
        <f t="shared" si="13"/>
        <v>9.6744267824457211</v>
      </c>
      <c r="E79" s="1">
        <f t="shared" si="7"/>
        <v>1966.2025839206481</v>
      </c>
      <c r="F79" s="1">
        <f t="shared" si="14"/>
        <v>1.5</v>
      </c>
      <c r="G79" s="1">
        <f>IF(Tabel14[[#This Row],[Parachute area]]&gt;=$H$5*$H$10,G78+$D$4,0)</f>
        <v>0.60000000000000031</v>
      </c>
      <c r="H79" s="1">
        <f>IF(Tabel14[[#This Row],[Reef timer]]=0,Tabel14[[#This Row],[Parachute area]],IF(Tabel14[[#This Row],[Reef timer]]&lt;=$H$11,$H$5*$H$10,IF(H78&gt;=$H$5,$H$5,H78+$H$7*$D$4)))</f>
        <v>4.4999999999999991</v>
      </c>
      <c r="I79" s="1">
        <f t="shared" ref="I79:I110" si="15">$D$5*EXP(-E79/$D$6)</f>
        <v>0.95806995764732794</v>
      </c>
      <c r="J79" s="1">
        <f t="shared" ref="J79:J110" si="16">0.5*I79*D79^2</f>
        <v>44.835055406190193</v>
      </c>
      <c r="K79" s="1">
        <f t="shared" ref="K79:K110" si="17">J79*($L$6*$L$5+H79*$H$6)</f>
        <v>103.12062743423742</v>
      </c>
      <c r="L79" s="1">
        <f t="shared" ref="L79:L110" si="18">($L$4*9.81-K79)/$L$4</f>
        <v>-0.50206274342374113</v>
      </c>
      <c r="M79" s="1">
        <f>(-Tabel14[[#This Row],[q]]*Tabel14[[#This Row],[Parachute area2]]*$H$6)/$L$4</f>
        <v>-10.087887466392791</v>
      </c>
    </row>
    <row r="80" spans="3:13" x14ac:dyDescent="0.25">
      <c r="C80" s="1">
        <f t="shared" ref="C80:C111" si="19">C79+$D$4</f>
        <v>0.65000000000000036</v>
      </c>
      <c r="D80" s="1">
        <f t="shared" ref="D80:D111" si="20">D79+C80*L79</f>
        <v>9.3480859992202898</v>
      </c>
      <c r="E80" s="1">
        <f t="shared" si="7"/>
        <v>1966.1058396528235</v>
      </c>
      <c r="F80" s="1">
        <f t="shared" ref="F80:F111" si="21">IF(F79+$H$7*$D$4&gt;$H$5*$H$10,$H$5*$H$10,F79+$H$7*$D$4)</f>
        <v>1.5</v>
      </c>
      <c r="G80" s="1">
        <f>IF(Tabel14[[#This Row],[Parachute area]]&gt;=$H$5*$H$10,G79+$D$4,0)</f>
        <v>0.61000000000000032</v>
      </c>
      <c r="H80" s="1">
        <f>IF(Tabel14[[#This Row],[Reef timer]]=0,Tabel14[[#This Row],[Parachute area]],IF(Tabel14[[#This Row],[Reef timer]]&lt;=$H$11,$H$5*$H$10,IF(H79&gt;=$H$5,$H$5,H79+$H$7*$D$4)))</f>
        <v>4.7999999999999989</v>
      </c>
      <c r="I80" s="1">
        <f t="shared" si="15"/>
        <v>0.95808154368945508</v>
      </c>
      <c r="J80" s="1">
        <f t="shared" si="16"/>
        <v>41.861797893030769</v>
      </c>
      <c r="K80" s="1">
        <f t="shared" si="17"/>
        <v>102.56140483792535</v>
      </c>
      <c r="L80" s="1">
        <f t="shared" si="18"/>
        <v>-0.44614048379253435</v>
      </c>
      <c r="M80" s="1">
        <f>(-Tabel14[[#This Row],[q]]*Tabel14[[#This Row],[Parachute area2]]*$H$6)/$L$4</f>
        <v>-10.046831494327382</v>
      </c>
    </row>
    <row r="81" spans="3:13" x14ac:dyDescent="0.25">
      <c r="C81" s="1">
        <f t="shared" si="19"/>
        <v>0.66000000000000036</v>
      </c>
      <c r="D81" s="1">
        <f t="shared" si="20"/>
        <v>9.0536332799172179</v>
      </c>
      <c r="E81" s="1">
        <f t="shared" ref="E81:E125" si="22">E80-D80*$D$4</f>
        <v>1966.0123587928313</v>
      </c>
      <c r="F81" s="1">
        <f t="shared" si="21"/>
        <v>1.5</v>
      </c>
      <c r="G81" s="1">
        <f>IF(Tabel14[[#This Row],[Parachute area]]&gt;=$H$5*$H$10,G80+$D$4,0)</f>
        <v>0.62000000000000033</v>
      </c>
      <c r="H81" s="1">
        <f>IF(Tabel14[[#This Row],[Reef timer]]=0,Tabel14[[#This Row],[Parachute area]],IF(Tabel14[[#This Row],[Reef timer]]&lt;=$H$11,$H$5*$H$10,IF(H80&gt;=$H$5,$H$5,H80+$H$7*$D$4)))</f>
        <v>5.0999999999999988</v>
      </c>
      <c r="I81" s="1">
        <f t="shared" si="15"/>
        <v>0.95809273904069525</v>
      </c>
      <c r="J81" s="1">
        <f t="shared" si="16"/>
        <v>39.266604826322357</v>
      </c>
      <c r="K81" s="1">
        <f t="shared" si="17"/>
        <v>102.09317254843809</v>
      </c>
      <c r="L81" s="1">
        <f t="shared" si="18"/>
        <v>-0.3993172548438082</v>
      </c>
      <c r="M81" s="1">
        <f>(-Tabel14[[#This Row],[q]]*Tabel14[[#This Row],[Parachute area2]]*$H$6)/$L$4</f>
        <v>-10.012984230712199</v>
      </c>
    </row>
    <row r="82" spans="3:13" x14ac:dyDescent="0.25">
      <c r="C82" s="1">
        <f t="shared" si="19"/>
        <v>0.67000000000000037</v>
      </c>
      <c r="D82" s="1">
        <f t="shared" si="20"/>
        <v>8.7860907191718667</v>
      </c>
      <c r="E82" s="1">
        <f t="shared" si="22"/>
        <v>1965.921822460032</v>
      </c>
      <c r="F82" s="1">
        <f t="shared" si="21"/>
        <v>1.5</v>
      </c>
      <c r="G82" s="1">
        <f>IF(Tabel14[[#This Row],[Parachute area]]&gt;=$H$5*$H$10,G81+$D$4,0)</f>
        <v>0.63000000000000034</v>
      </c>
      <c r="H82" s="1">
        <f>IF(Tabel14[[#This Row],[Reef timer]]=0,Tabel14[[#This Row],[Parachute area]],IF(Tabel14[[#This Row],[Reef timer]]&lt;=$H$11,$H$5*$H$10,IF(H81&gt;=$H$5,$H$5,H81+$H$7*$D$4)))</f>
        <v>5.3999999999999986</v>
      </c>
      <c r="I82" s="1">
        <f t="shared" si="15"/>
        <v>0.95810358187743394</v>
      </c>
      <c r="J82" s="1">
        <f t="shared" si="16"/>
        <v>36.980589891842349</v>
      </c>
      <c r="K82" s="1">
        <f t="shared" si="17"/>
        <v>101.69662220256643</v>
      </c>
      <c r="L82" s="1">
        <f t="shared" si="18"/>
        <v>-0.35966222025664224</v>
      </c>
      <c r="M82" s="1">
        <f>(-Tabel14[[#This Row],[q]]*Tabel14[[#This Row],[Parachute area2]]*$H$6)/$L$4</f>
        <v>-9.9847592707974311</v>
      </c>
    </row>
    <row r="83" spans="3:13" x14ac:dyDescent="0.25">
      <c r="C83" s="1">
        <f t="shared" si="19"/>
        <v>0.68000000000000038</v>
      </c>
      <c r="D83" s="1">
        <f t="shared" si="20"/>
        <v>8.54152040939735</v>
      </c>
      <c r="E83" s="1">
        <f t="shared" si="22"/>
        <v>1965.8339615528403</v>
      </c>
      <c r="F83" s="1">
        <f t="shared" si="21"/>
        <v>1.5</v>
      </c>
      <c r="G83" s="1">
        <f>IF(Tabel14[[#This Row],[Parachute area]]&gt;=$H$5*$H$10,G82+$D$4,0)</f>
        <v>0.64000000000000035</v>
      </c>
      <c r="H83" s="1">
        <f>IF(Tabel14[[#This Row],[Reef timer]]=0,Tabel14[[#This Row],[Parachute area]],IF(Tabel14[[#This Row],[Reef timer]]&lt;=$H$11,$H$5*$H$10,IF(H82&gt;=$H$5,$H$5,H82+$H$7*$D$4)))</f>
        <v>5.6999999999999984</v>
      </c>
      <c r="I83" s="1">
        <f t="shared" si="15"/>
        <v>0.95811410441645228</v>
      </c>
      <c r="J83" s="1">
        <f t="shared" si="16"/>
        <v>34.950838853615451</v>
      </c>
      <c r="K83" s="1">
        <f t="shared" si="17"/>
        <v>101.35743267548477</v>
      </c>
      <c r="L83" s="1">
        <f t="shared" si="18"/>
        <v>-0.32574326754847649</v>
      </c>
      <c r="M83" s="1">
        <f>(-Tabel14[[#This Row],[q]]*Tabel14[[#This Row],[Parachute area2]]*$H$6)/$L$4</f>
        <v>-9.9609890732804001</v>
      </c>
    </row>
    <row r="84" spans="3:13" x14ac:dyDescent="0.25">
      <c r="C84" s="1">
        <f t="shared" si="19"/>
        <v>0.69000000000000039</v>
      </c>
      <c r="D84" s="1">
        <f t="shared" si="20"/>
        <v>8.3167575547889019</v>
      </c>
      <c r="E84" s="1">
        <f t="shared" si="22"/>
        <v>1965.7485463487462</v>
      </c>
      <c r="F84" s="1">
        <f t="shared" si="21"/>
        <v>1.5</v>
      </c>
      <c r="G84" s="1">
        <f>IF(Tabel14[[#This Row],[Parachute area]]&gt;=$H$5*$H$10,G83+$D$4,0)</f>
        <v>0.65000000000000036</v>
      </c>
      <c r="H84" s="1">
        <f>IF(Tabel14[[#This Row],[Reef timer]]=0,Tabel14[[#This Row],[Parachute area]],IF(Tabel14[[#This Row],[Reef timer]]&lt;=$H$11,$H$5*$H$10,IF(H83&gt;=$H$5,$H$5,H83+$H$7*$D$4)))</f>
        <v>5.9999999999999982</v>
      </c>
      <c r="I84" s="1">
        <f t="shared" si="15"/>
        <v>0.95812433416003484</v>
      </c>
      <c r="J84" s="1">
        <f t="shared" si="16"/>
        <v>33.135990532794061</v>
      </c>
      <c r="K84" s="1">
        <f t="shared" si="17"/>
        <v>101.06477112502185</v>
      </c>
      <c r="L84" s="1">
        <f t="shared" si="18"/>
        <v>-0.29647711250218406</v>
      </c>
      <c r="M84" s="1">
        <f>(-Tabel14[[#This Row],[q]]*Tabel14[[#This Row],[Parachute area2]]*$H$6)/$L$4</f>
        <v>-9.9407971598382154</v>
      </c>
    </row>
    <row r="85" spans="3:13" x14ac:dyDescent="0.25">
      <c r="C85" s="1">
        <f t="shared" si="19"/>
        <v>0.7000000000000004</v>
      </c>
      <c r="D85" s="1">
        <f t="shared" si="20"/>
        <v>8.1092235760373725</v>
      </c>
      <c r="E85" s="1">
        <f t="shared" si="22"/>
        <v>1965.6653787731984</v>
      </c>
      <c r="F85" s="1">
        <f t="shared" si="21"/>
        <v>1.5</v>
      </c>
      <c r="G85" s="1">
        <f>IF(Tabel14[[#This Row],[Parachute area]]&gt;=$H$5*$H$10,G84+$D$4,0)</f>
        <v>0.66000000000000036</v>
      </c>
      <c r="H85" s="1">
        <f>IF(Tabel14[[#This Row],[Reef timer]]=0,Tabel14[[#This Row],[Parachute area]],IF(Tabel14[[#This Row],[Reef timer]]&lt;=$H$11,$H$5*$H$10,IF(H84&gt;=$H$5,$H$5,H84+$H$7*$D$4)))</f>
        <v>6.299999999999998</v>
      </c>
      <c r="I85" s="1">
        <f t="shared" si="15"/>
        <v>0.9581342948215531</v>
      </c>
      <c r="J85" s="1">
        <f t="shared" si="16"/>
        <v>31.503219436580213</v>
      </c>
      <c r="K85" s="1">
        <f t="shared" si="17"/>
        <v>100.81030219705664</v>
      </c>
      <c r="L85" s="1">
        <f t="shared" si="18"/>
        <v>-0.27103021970566343</v>
      </c>
      <c r="M85" s="1">
        <f>(-Tabel14[[#This Row],[q]]*Tabel14[[#This Row],[Parachute area2]]*$H$6)/$L$4</f>
        <v>-9.9235141225227643</v>
      </c>
    </row>
    <row r="86" spans="3:13" x14ac:dyDescent="0.25">
      <c r="C86" s="1">
        <f t="shared" si="19"/>
        <v>0.71000000000000041</v>
      </c>
      <c r="D86" s="1">
        <f t="shared" si="20"/>
        <v>7.9167921200463516</v>
      </c>
      <c r="E86" s="1">
        <f t="shared" si="22"/>
        <v>1965.5842865374379</v>
      </c>
      <c r="F86" s="1">
        <f t="shared" si="21"/>
        <v>1.5</v>
      </c>
      <c r="G86" s="1">
        <f>IF(Tabel14[[#This Row],[Parachute area]]&gt;=$H$5*$H$10,G85+$D$4,0)</f>
        <v>0.67000000000000037</v>
      </c>
      <c r="H86" s="1">
        <f>IF(Tabel14[[#This Row],[Reef timer]]=0,Tabel14[[#This Row],[Parachute area]],IF(Tabel14[[#This Row],[Reef timer]]&lt;=$H$11,$H$5*$H$10,IF(H85&gt;=$H$5,$H$5,H85+$H$7*$D$4)))</f>
        <v>6.5999999999999979</v>
      </c>
      <c r="I86" s="1">
        <f t="shared" si="15"/>
        <v>0.95814400702729285</v>
      </c>
      <c r="J86" s="1">
        <f t="shared" si="16"/>
        <v>30.026124052339291</v>
      </c>
      <c r="K86" s="1">
        <f t="shared" si="17"/>
        <v>100.58751557533658</v>
      </c>
      <c r="L86" s="1">
        <f t="shared" si="18"/>
        <v>-0.24875155753365732</v>
      </c>
      <c r="M86" s="1">
        <f>(-Tabel14[[#This Row],[q]]*Tabel14[[#This Row],[Parachute area2]]*$H$6)/$L$4</f>
        <v>-9.9086209372719622</v>
      </c>
    </row>
    <row r="87" spans="3:13" x14ac:dyDescent="0.25">
      <c r="C87" s="1">
        <f t="shared" si="19"/>
        <v>0.72000000000000042</v>
      </c>
      <c r="D87" s="1">
        <f t="shared" si="20"/>
        <v>7.7376909986221181</v>
      </c>
      <c r="E87" s="1">
        <f t="shared" si="22"/>
        <v>1965.5051186162375</v>
      </c>
      <c r="F87" s="1">
        <f t="shared" si="21"/>
        <v>1.5</v>
      </c>
      <c r="G87" s="1">
        <f>IF(Tabel14[[#This Row],[Parachute area]]&gt;=$H$5*$H$10,G86+$D$4,0)</f>
        <v>0.68000000000000038</v>
      </c>
      <c r="H87" s="1">
        <f>IF(Tabel14[[#This Row],[Reef timer]]=0,Tabel14[[#This Row],[Parachute area]],IF(Tabel14[[#This Row],[Reef timer]]&lt;=$H$11,$H$5*$H$10,IF(H86&gt;=$H$5,$H$5,H86+$H$7*$D$4)))</f>
        <v>6.8999999999999977</v>
      </c>
      <c r="I87" s="1">
        <f t="shared" si="15"/>
        <v>0.95815348885786467</v>
      </c>
      <c r="J87" s="1">
        <f t="shared" si="16"/>
        <v>28.683216725143115</v>
      </c>
      <c r="K87" s="1">
        <f t="shared" si="17"/>
        <v>100.39125853800087</v>
      </c>
      <c r="L87" s="1">
        <f t="shared" si="18"/>
        <v>-0.22912585380008607</v>
      </c>
      <c r="M87" s="1">
        <f>(-Tabel14[[#This Row],[q]]*Tabel14[[#This Row],[Parachute area2]]*$H$6)/$L$4</f>
        <v>-9.8957097701743724</v>
      </c>
    </row>
    <row r="88" spans="3:13" x14ac:dyDescent="0.25">
      <c r="C88" s="1">
        <f t="shared" si="19"/>
        <v>0.73000000000000043</v>
      </c>
      <c r="D88" s="1">
        <f t="shared" si="20"/>
        <v>7.5704291253480553</v>
      </c>
      <c r="E88" s="1">
        <f t="shared" si="22"/>
        <v>1965.4277417062513</v>
      </c>
      <c r="F88" s="1">
        <f t="shared" si="21"/>
        <v>1.5</v>
      </c>
      <c r="G88" s="1">
        <f>IF(Tabel14[[#This Row],[Parachute area]]&gt;=$H$5*$H$10,G87+$D$4,0)</f>
        <v>0.69000000000000039</v>
      </c>
      <c r="H88" s="1">
        <f>IF(Tabel14[[#This Row],[Reef timer]]=0,Tabel14[[#This Row],[Parachute area]],IF(Tabel14[[#This Row],[Reef timer]]&lt;=$H$11,$H$5*$H$10,IF(H87&gt;=$H$5,$H$5,H87+$H$7*$D$4)))</f>
        <v>7.1999999999999975</v>
      </c>
      <c r="I88" s="1">
        <f t="shared" si="15"/>
        <v>0.95816275627221492</v>
      </c>
      <c r="J88" s="1">
        <f t="shared" si="16"/>
        <v>27.456823125655905</v>
      </c>
      <c r="K88" s="1">
        <f t="shared" si="17"/>
        <v>100.21740440864401</v>
      </c>
      <c r="L88" s="1">
        <f t="shared" si="18"/>
        <v>-0.21174044086440064</v>
      </c>
      <c r="M88" s="1">
        <f>(-Tabel14[[#This Row],[q]]*Tabel14[[#This Row],[Parachute area2]]*$H$6)/$L$4</f>
        <v>-9.8844563252361226</v>
      </c>
    </row>
    <row r="89" spans="3:13" x14ac:dyDescent="0.25">
      <c r="C89" s="1">
        <f t="shared" si="19"/>
        <v>0.74000000000000044</v>
      </c>
      <c r="D89" s="1">
        <f t="shared" si="20"/>
        <v>7.413741199108399</v>
      </c>
      <c r="E89" s="1">
        <f t="shared" si="22"/>
        <v>1965.3520374149978</v>
      </c>
      <c r="F89" s="1">
        <f t="shared" si="21"/>
        <v>1.5</v>
      </c>
      <c r="G89" s="1">
        <f>IF(Tabel14[[#This Row],[Parachute area]]&gt;=$H$5*$H$10,G88+$D$4,0)</f>
        <v>0.7000000000000004</v>
      </c>
      <c r="H89" s="1">
        <f>IF(Tabel14[[#This Row],[Reef timer]]=0,Tabel14[[#This Row],[Parachute area]],IF(Tabel14[[#This Row],[Reef timer]]&lt;=$H$11,$H$5*$H$10,IF(H88&gt;=$H$5,$H$5,H88+$H$7*$D$4)))</f>
        <v>7.4999999999999973</v>
      </c>
      <c r="I89" s="1">
        <f t="shared" si="15"/>
        <v>0.95817182344416241</v>
      </c>
      <c r="J89" s="1">
        <f t="shared" si="16"/>
        <v>26.332266567732351</v>
      </c>
      <c r="K89" s="1">
        <f t="shared" si="17"/>
        <v>100.0626129573829</v>
      </c>
      <c r="L89" s="1">
        <f t="shared" si="18"/>
        <v>-0.19626129573828877</v>
      </c>
      <c r="M89" s="1">
        <f>(-Tabel14[[#This Row],[q]]*Tabel14[[#This Row],[Parachute area2]]*$H$6)/$L$4</f>
        <v>-9.8745999628996266</v>
      </c>
    </row>
    <row r="90" spans="3:13" x14ac:dyDescent="0.25">
      <c r="C90" s="1">
        <f t="shared" si="19"/>
        <v>0.75000000000000044</v>
      </c>
      <c r="D90" s="1">
        <f t="shared" si="20"/>
        <v>7.2665452273046824</v>
      </c>
      <c r="E90" s="1">
        <f t="shared" si="22"/>
        <v>1965.2779000030066</v>
      </c>
      <c r="F90" s="1">
        <f t="shared" si="21"/>
        <v>1.5</v>
      </c>
      <c r="G90" s="1">
        <f>IF(Tabel14[[#This Row],[Parachute area]]&gt;=$H$5*$H$10,G89+$D$4,0)</f>
        <v>0.71000000000000041</v>
      </c>
      <c r="H90" s="1">
        <f>IF(Tabel14[[#This Row],[Reef timer]]=0,Tabel14[[#This Row],[Parachute area]],IF(Tabel14[[#This Row],[Reef timer]]&lt;=$H$11,$H$5*$H$10,IF(H89&gt;=$H$5,$H$5,H89+$H$7*$D$4)))</f>
        <v>7.7999999999999972</v>
      </c>
      <c r="I90" s="1">
        <f t="shared" si="15"/>
        <v>0.95818070303271086</v>
      </c>
      <c r="J90" s="1">
        <f t="shared" si="16"/>
        <v>25.297254302046586</v>
      </c>
      <c r="K90" s="1">
        <f t="shared" si="17"/>
        <v>99.924154493083975</v>
      </c>
      <c r="L90" s="1">
        <f t="shared" si="18"/>
        <v>-0.18241544930839665</v>
      </c>
      <c r="M90" s="1">
        <f>(-Tabel14[[#This Row],[q]]*Tabel14[[#This Row],[Parachute area2]]*$H$6)/$L$4</f>
        <v>-9.865929177798165</v>
      </c>
    </row>
    <row r="91" spans="3:13" x14ac:dyDescent="0.25">
      <c r="C91" s="1">
        <f t="shared" si="19"/>
        <v>0.76000000000000045</v>
      </c>
      <c r="D91" s="1">
        <f t="shared" si="20"/>
        <v>7.1279094858303012</v>
      </c>
      <c r="E91" s="1">
        <f t="shared" si="22"/>
        <v>1965.2052345507336</v>
      </c>
      <c r="F91" s="1">
        <f t="shared" si="21"/>
        <v>1.5</v>
      </c>
      <c r="G91" s="1">
        <f>IF(Tabel14[[#This Row],[Parachute area]]&gt;=$H$5*$H$10,G90+$D$4,0)</f>
        <v>0.72000000000000042</v>
      </c>
      <c r="H91" s="1">
        <f>IF(Tabel14[[#This Row],[Reef timer]]=0,Tabel14[[#This Row],[Parachute area]],IF(Tabel14[[#This Row],[Reef timer]]&lt;=$H$11,$H$5*$H$10,IF(H90&gt;=$H$5,$H$5,H90+$H$7*$D$4)))</f>
        <v>8.0999999999999979</v>
      </c>
      <c r="I91" s="1">
        <f t="shared" si="15"/>
        <v>0.95818940640150607</v>
      </c>
      <c r="J91" s="1">
        <f t="shared" si="16"/>
        <v>24.341409447081308</v>
      </c>
      <c r="K91" s="1">
        <f t="shared" si="17"/>
        <v>99.799778733033335</v>
      </c>
      <c r="L91" s="1">
        <f t="shared" si="18"/>
        <v>-0.16997787330333267</v>
      </c>
      <c r="M91" s="1">
        <f>(-Tabel14[[#This Row],[q]]*Tabel14[[#This Row],[Parachute area2]]*$H$6)/$L$4</f>
        <v>-9.8582708260679262</v>
      </c>
    </row>
    <row r="92" spans="3:13" x14ac:dyDescent="0.25">
      <c r="C92" s="1">
        <f t="shared" si="19"/>
        <v>0.77000000000000046</v>
      </c>
      <c r="D92" s="1">
        <f t="shared" si="20"/>
        <v>6.9970265233867348</v>
      </c>
      <c r="E92" s="1">
        <f t="shared" si="22"/>
        <v>1965.1339554558754</v>
      </c>
      <c r="F92" s="1">
        <f t="shared" si="21"/>
        <v>1.5</v>
      </c>
      <c r="G92" s="1">
        <f>IF(Tabel14[[#This Row],[Parachute area]]&gt;=$H$5*$H$10,G91+$D$4,0)</f>
        <v>0.73000000000000043</v>
      </c>
      <c r="H92" s="1">
        <f>IF(Tabel14[[#This Row],[Reef timer]]=0,Tabel14[[#This Row],[Parachute area]],IF(Tabel14[[#This Row],[Reef timer]]&lt;=$H$11,$H$5*$H$10,IF(H91&gt;=$H$5,$H$5,H91+$H$7*$D$4)))</f>
        <v>8.3999999999999986</v>
      </c>
      <c r="I92" s="1">
        <f t="shared" si="15"/>
        <v>0.95819794379873846</v>
      </c>
      <c r="J92" s="1">
        <f t="shared" si="16"/>
        <v>23.455909604815567</v>
      </c>
      <c r="K92" s="1">
        <f t="shared" si="17"/>
        <v>99.687615820466135</v>
      </c>
      <c r="L92" s="1">
        <f t="shared" si="18"/>
        <v>-0.15876158204661267</v>
      </c>
      <c r="M92" s="1">
        <f>(-Tabel14[[#This Row],[q]]*Tabel14[[#This Row],[Parachute area2]]*$H$6)/$L$4</f>
        <v>-9.8514820340225366</v>
      </c>
    </row>
    <row r="93" spans="3:13" x14ac:dyDescent="0.25">
      <c r="C93" s="1">
        <f t="shared" si="19"/>
        <v>0.78000000000000047</v>
      </c>
      <c r="D93" s="1">
        <f t="shared" si="20"/>
        <v>6.8731924893903766</v>
      </c>
      <c r="E93" s="1">
        <f t="shared" si="22"/>
        <v>1965.0639851906415</v>
      </c>
      <c r="F93" s="1">
        <f t="shared" si="21"/>
        <v>1.5</v>
      </c>
      <c r="G93" s="1">
        <f>IF(Tabel14[[#This Row],[Parachute area]]&gt;=$H$5*$H$10,G92+$D$4,0)</f>
        <v>0.74000000000000044</v>
      </c>
      <c r="H93" s="1">
        <f>IF(Tabel14[[#This Row],[Reef timer]]=0,Tabel14[[#This Row],[Parachute area]],IF(Tabel14[[#This Row],[Reef timer]]&lt;=$H$11,$H$5*$H$10,IF(H92&gt;=$H$5,$H$5,H92+$H$7*$D$4)))</f>
        <v>8.6999999999999993</v>
      </c>
      <c r="I93" s="1">
        <f t="shared" si="15"/>
        <v>0.9582063245059228</v>
      </c>
      <c r="J93" s="1">
        <f t="shared" si="16"/>
        <v>22.633204687965936</v>
      </c>
      <c r="K93" s="1">
        <f t="shared" si="17"/>
        <v>99.586100627050101</v>
      </c>
      <c r="L93" s="1">
        <f t="shared" si="18"/>
        <v>-0.14861006270500923</v>
      </c>
      <c r="M93" s="1">
        <f>(-Tabel14[[#This Row],[q]]*Tabel14[[#This Row],[Parachute area2]]*$H$6)/$L$4</f>
        <v>-9.8454440392651819</v>
      </c>
    </row>
    <row r="94" spans="3:13" x14ac:dyDescent="0.25">
      <c r="C94" s="1">
        <f t="shared" si="19"/>
        <v>0.79000000000000048</v>
      </c>
      <c r="D94" s="1">
        <f t="shared" si="20"/>
        <v>6.755790539853419</v>
      </c>
      <c r="E94" s="1">
        <f t="shared" si="22"/>
        <v>1964.9952532657476</v>
      </c>
      <c r="F94" s="1">
        <f t="shared" si="21"/>
        <v>1.5</v>
      </c>
      <c r="G94" s="1">
        <f>IF(Tabel14[[#This Row],[Parachute area]]&gt;=$H$5*$H$10,G93+$D$4,0)</f>
        <v>0.75000000000000044</v>
      </c>
      <c r="H94" s="1">
        <f>IF(Tabel14[[#This Row],[Reef timer]]=0,Tabel14[[#This Row],[Parachute area]],IF(Tabel14[[#This Row],[Reef timer]]&lt;=$H$11,$H$5*$H$10,IF(H93&gt;=$H$5,$H$5,H93+$H$7*$D$4)))</f>
        <v>9</v>
      </c>
      <c r="I94" s="1">
        <f t="shared" si="15"/>
        <v>0.95821455696192837</v>
      </c>
      <c r="J94" s="1">
        <f t="shared" si="16"/>
        <v>21.866794352590972</v>
      </c>
      <c r="K94" s="1">
        <f t="shared" si="17"/>
        <v>99.493914304288921</v>
      </c>
      <c r="L94" s="1">
        <f t="shared" si="18"/>
        <v>-0.13939143042889129</v>
      </c>
      <c r="M94" s="1">
        <f>(-Tabel14[[#This Row],[q]]*Tabel14[[#This Row],[Parachute area2]]*$H$6)/$L$4</f>
        <v>-9.8400574586659371</v>
      </c>
    </row>
    <row r="95" spans="3:13" x14ac:dyDescent="0.25">
      <c r="C95" s="1">
        <f t="shared" si="19"/>
        <v>0.80000000000000049</v>
      </c>
      <c r="D95" s="1">
        <f t="shared" si="20"/>
        <v>6.6442773955103061</v>
      </c>
      <c r="E95" s="1">
        <f t="shared" si="22"/>
        <v>1964.9276953603489</v>
      </c>
      <c r="F95" s="1">
        <f t="shared" si="21"/>
        <v>1.5</v>
      </c>
      <c r="G95" s="1">
        <f>IF(Tabel14[[#This Row],[Parachute area]]&gt;=$H$5*$H$10,G94+$D$4,0)</f>
        <v>0.76000000000000045</v>
      </c>
      <c r="H95" s="1">
        <f>IF(Tabel14[[#This Row],[Reef timer]]=0,Tabel14[[#This Row],[Parachute area]],IF(Tabel14[[#This Row],[Reef timer]]&lt;=$H$11,$H$5*$H$10,IF(H94&gt;=$H$5,$H$5,H94+$H$7*$D$4)))</f>
        <v>9.3000000000000007</v>
      </c>
      <c r="I95" s="1">
        <f t="shared" si="15"/>
        <v>0.95822264886714414</v>
      </c>
      <c r="J95" s="1">
        <f t="shared" si="16"/>
        <v>21.151050765401799</v>
      </c>
      <c r="K95" s="1">
        <f t="shared" si="17"/>
        <v>99.409938597388461</v>
      </c>
      <c r="L95" s="1">
        <f t="shared" si="18"/>
        <v>-0.13099385973884523</v>
      </c>
      <c r="M95" s="1">
        <f>(-Tabel14[[#This Row],[q]]*Tabel14[[#This Row],[Parachute area2]]*$H$6)/$L$4</f>
        <v>-9.8352386059118366</v>
      </c>
    </row>
    <row r="96" spans="3:13" x14ac:dyDescent="0.25">
      <c r="C96" s="1">
        <f t="shared" si="19"/>
        <v>0.8100000000000005</v>
      </c>
      <c r="D96" s="1">
        <f t="shared" si="20"/>
        <v>6.538172369121841</v>
      </c>
      <c r="E96" s="1">
        <f t="shared" si="22"/>
        <v>1964.8612525863939</v>
      </c>
      <c r="F96" s="1">
        <f t="shared" si="21"/>
        <v>1.5</v>
      </c>
      <c r="G96" s="1">
        <f>IF(Tabel14[[#This Row],[Parachute area]]&gt;=$H$5*$H$10,G95+$D$4,0)</f>
        <v>0.77000000000000046</v>
      </c>
      <c r="H96" s="1">
        <f>IF(Tabel14[[#This Row],[Reef timer]]=0,Tabel14[[#This Row],[Parachute area]],IF(Tabel14[[#This Row],[Reef timer]]&lt;=$H$11,$H$5*$H$10,IF(H95&gt;=$H$5,$H$5,H95+$H$7*$D$4)))</f>
        <v>9.6000000000000014</v>
      </c>
      <c r="I96" s="1">
        <f t="shared" si="15"/>
        <v>0.95823060727154985</v>
      </c>
      <c r="J96" s="1">
        <f t="shared" si="16"/>
        <v>20.481076272670986</v>
      </c>
      <c r="K96" s="1">
        <f t="shared" si="17"/>
        <v>99.33321992245429</v>
      </c>
      <c r="L96" s="1">
        <f t="shared" si="18"/>
        <v>-0.1233219922454282</v>
      </c>
      <c r="M96" s="1">
        <f>(-Tabel14[[#This Row],[q]]*Tabel14[[#This Row],[Parachute area2]]*$H$6)/$L$4</f>
        <v>-9.830916610882074</v>
      </c>
    </row>
    <row r="97" spans="3:13" x14ac:dyDescent="0.25">
      <c r="C97" s="1">
        <f t="shared" si="19"/>
        <v>0.82000000000000051</v>
      </c>
      <c r="D97" s="1">
        <f t="shared" si="20"/>
        <v>6.4370483354805899</v>
      </c>
      <c r="E97" s="1">
        <f t="shared" si="22"/>
        <v>1964.7958708627027</v>
      </c>
      <c r="F97" s="1">
        <f t="shared" si="21"/>
        <v>1.5</v>
      </c>
      <c r="G97" s="1">
        <f>IF(Tabel14[[#This Row],[Parachute area]]&gt;=$H$5*$H$10,G96+$D$4,0)</f>
        <v>0.78000000000000047</v>
      </c>
      <c r="H97" s="1">
        <f>IF(Tabel14[[#This Row],[Reef timer]]=0,Tabel14[[#This Row],[Parachute area]],IF(Tabel14[[#This Row],[Reef timer]]&lt;=$H$11,$H$5*$H$10,IF(H96&gt;=$H$5,$H$5,H96+$H$7*$D$4)))</f>
        <v>9.9000000000000021</v>
      </c>
      <c r="I97" s="1">
        <f t="shared" si="15"/>
        <v>0.9582384386496513</v>
      </c>
      <c r="J97" s="1">
        <f t="shared" si="16"/>
        <v>19.85258814313249</v>
      </c>
      <c r="K97" s="1">
        <f t="shared" si="17"/>
        <v>99.262940715662467</v>
      </c>
      <c r="L97" s="1">
        <f t="shared" si="18"/>
        <v>-0.1162940715662458</v>
      </c>
      <c r="M97" s="1">
        <f>(-Tabel14[[#This Row],[q]]*Tabel14[[#This Row],[Parachute area2]]*$H$6)/$L$4</f>
        <v>-9.8270311308505836</v>
      </c>
    </row>
    <row r="98" spans="3:13" x14ac:dyDescent="0.25">
      <c r="C98" s="1">
        <f t="shared" si="19"/>
        <v>0.83000000000000052</v>
      </c>
      <c r="D98" s="1">
        <f t="shared" si="20"/>
        <v>6.3405242560806059</v>
      </c>
      <c r="E98" s="1">
        <f t="shared" si="22"/>
        <v>1964.7315003793478</v>
      </c>
      <c r="F98" s="1">
        <f t="shared" si="21"/>
        <v>1.5</v>
      </c>
      <c r="G98" s="1">
        <f>IF(Tabel14[[#This Row],[Parachute area]]&gt;=$H$5*$H$10,G97+$D$4,0)</f>
        <v>0.79000000000000048</v>
      </c>
      <c r="H98" s="1">
        <f>IF(Tabel14[[#This Row],[Reef timer]]=0,Tabel14[[#This Row],[Parachute area]],IF(Tabel14[[#This Row],[Reef timer]]&lt;=$H$11,$H$5*$H$10,IF(H97&gt;=$H$5,$H$5,H97+$H$7*$D$4)))</f>
        <v>10.200000000000003</v>
      </c>
      <c r="I98" s="1">
        <f t="shared" si="15"/>
        <v>0.95824614896460425</v>
      </c>
      <c r="J98" s="1">
        <f t="shared" si="16"/>
        <v>19.261824587132914</v>
      </c>
      <c r="K98" s="1">
        <f t="shared" si="17"/>
        <v>99.198396623734524</v>
      </c>
      <c r="L98" s="1">
        <f t="shared" si="18"/>
        <v>-0.10983966237345158</v>
      </c>
      <c r="M98" s="1">
        <f>(-Tabel14[[#This Row],[q]]*Tabel14[[#This Row],[Parachute area2]]*$H$6)/$L$4</f>
        <v>-9.8235305394377885</v>
      </c>
    </row>
    <row r="99" spans="3:13" x14ac:dyDescent="0.25">
      <c r="C99" s="1">
        <f t="shared" si="19"/>
        <v>0.84000000000000052</v>
      </c>
      <c r="D99" s="1">
        <f t="shared" si="20"/>
        <v>6.2482589396869068</v>
      </c>
      <c r="E99" s="1">
        <f t="shared" si="22"/>
        <v>1964.6680951367871</v>
      </c>
      <c r="F99" s="1">
        <f t="shared" si="21"/>
        <v>1.5</v>
      </c>
      <c r="G99" s="1">
        <f>IF(Tabel14[[#This Row],[Parachute area]]&gt;=$H$5*$H$10,G98+$D$4,0)</f>
        <v>0.80000000000000049</v>
      </c>
      <c r="H99" s="1">
        <f>IF(Tabel14[[#This Row],[Reef timer]]=0,Tabel14[[#This Row],[Parachute area]],IF(Tabel14[[#This Row],[Reef timer]]&lt;=$H$11,$H$5*$H$10,IF(H98&gt;=$H$5,$H$5,H98+$H$7*$D$4)))</f>
        <v>10.500000000000004</v>
      </c>
      <c r="I99" s="1">
        <f t="shared" si="15"/>
        <v>0.95825374372338945</v>
      </c>
      <c r="J99" s="1">
        <f t="shared" si="16"/>
        <v>18.705467524701245</v>
      </c>
      <c r="K99" s="1">
        <f t="shared" si="17"/>
        <v>99.138977880916627</v>
      </c>
      <c r="L99" s="1">
        <f t="shared" si="18"/>
        <v>-0.10389778809166188</v>
      </c>
      <c r="M99" s="1">
        <f>(-Tabel14[[#This Row],[q]]*Tabel14[[#This Row],[Parachute area2]]*$H$6)/$L$4</f>
        <v>-9.8203704504681575</v>
      </c>
    </row>
    <row r="100" spans="3:13" x14ac:dyDescent="0.25">
      <c r="C100" s="1">
        <f t="shared" si="19"/>
        <v>0.85000000000000053</v>
      </c>
      <c r="D100" s="1">
        <f t="shared" si="20"/>
        <v>6.1599458198089945</v>
      </c>
      <c r="E100" s="1">
        <f t="shared" si="22"/>
        <v>1964.6056125473901</v>
      </c>
      <c r="F100" s="1">
        <f t="shared" si="21"/>
        <v>1.5</v>
      </c>
      <c r="G100" s="1">
        <f>IF(Tabel14[[#This Row],[Parachute area]]&gt;=$H$5*$H$10,G99+$D$4,0)</f>
        <v>0.8100000000000005</v>
      </c>
      <c r="H100" s="1">
        <f>IF(Tabel14[[#This Row],[Reef timer]]=0,Tabel14[[#This Row],[Parachute area]],IF(Tabel14[[#This Row],[Reef timer]]&lt;=$H$11,$H$5*$H$10,IF(H99&gt;=$H$5,$H$5,H99+$H$7*$D$4)))</f>
        <v>10.800000000000004</v>
      </c>
      <c r="I100" s="1">
        <f t="shared" si="15"/>
        <v>0.95826122802451763</v>
      </c>
      <c r="J100" s="1">
        <f t="shared" si="16"/>
        <v>18.180578808807628</v>
      </c>
      <c r="K100" s="1">
        <f t="shared" si="17"/>
        <v>99.084154508001603</v>
      </c>
      <c r="L100" s="1">
        <f t="shared" si="18"/>
        <v>-9.8415450800159482E-2</v>
      </c>
      <c r="M100" s="1">
        <f>(-Tabel14[[#This Row],[q]]*Tabel14[[#This Row],[Parachute area2]]*$H$6)/$L$4</f>
        <v>-9.8175125567561228</v>
      </c>
    </row>
    <row r="101" spans="3:13" x14ac:dyDescent="0.25">
      <c r="C101" s="1">
        <f t="shared" si="19"/>
        <v>0.86000000000000054</v>
      </c>
      <c r="D101" s="1">
        <f t="shared" si="20"/>
        <v>6.0753085321208573</v>
      </c>
      <c r="E101" s="1">
        <f t="shared" si="22"/>
        <v>1964.544013089192</v>
      </c>
      <c r="F101" s="1">
        <f t="shared" si="21"/>
        <v>1.5</v>
      </c>
      <c r="G101" s="1">
        <f>IF(Tabel14[[#This Row],[Parachute area]]&gt;=$H$5*$H$10,G100+$D$4,0)</f>
        <v>0.82000000000000051</v>
      </c>
      <c r="H101" s="1">
        <f>IF(Tabel14[[#This Row],[Reef timer]]=0,Tabel14[[#This Row],[Parachute area]],IF(Tabel14[[#This Row],[Reef timer]]&lt;=$H$11,$H$5*$H$10,IF(H100&gt;=$H$5,$H$5,H100+$H$7*$D$4)))</f>
        <v>11.100000000000005</v>
      </c>
      <c r="I101" s="1">
        <f t="shared" si="15"/>
        <v>0.95826860659948221</v>
      </c>
      <c r="J101" s="1">
        <f t="shared" si="16"/>
        <v>17.684547081947979</v>
      </c>
      <c r="K101" s="1">
        <f t="shared" si="17"/>
        <v>99.03346365890873</v>
      </c>
      <c r="L101" s="1">
        <f t="shared" si="18"/>
        <v>-9.3346365890872113E-2</v>
      </c>
      <c r="M101" s="1">
        <f>(-Tabel14[[#This Row],[q]]*Tabel14[[#This Row],[Parachute area2]]*$H$6)/$L$4</f>
        <v>-9.8149236304811325</v>
      </c>
    </row>
    <row r="102" spans="3:13" x14ac:dyDescent="0.25">
      <c r="C102" s="1">
        <f t="shared" si="19"/>
        <v>0.87000000000000055</v>
      </c>
      <c r="D102" s="1">
        <f t="shared" si="20"/>
        <v>5.9940971937957981</v>
      </c>
      <c r="E102" s="1">
        <f t="shared" si="22"/>
        <v>1964.4832600038708</v>
      </c>
      <c r="F102" s="1">
        <f t="shared" si="21"/>
        <v>1.5</v>
      </c>
      <c r="G102" s="1">
        <f>IF(Tabel14[[#This Row],[Parachute area]]&gt;=$H$5*$H$10,G101+$D$4,0)</f>
        <v>0.83000000000000052</v>
      </c>
      <c r="H102" s="1">
        <f>IF(Tabel14[[#This Row],[Reef timer]]=0,Tabel14[[#This Row],[Parachute area]],IF(Tabel14[[#This Row],[Reef timer]]&lt;=$H$11,$H$5*$H$10,IF(H101&gt;=$H$5,$H$5,H101+$H$7*$D$4)))</f>
        <v>11.400000000000006</v>
      </c>
      <c r="I102" s="1">
        <f t="shared" si="15"/>
        <v>0.9582758838489166</v>
      </c>
      <c r="J102" s="1">
        <f t="shared" si="16"/>
        <v>17.215043502946703</v>
      </c>
      <c r="K102" s="1">
        <f t="shared" si="17"/>
        <v>98.98650014194358</v>
      </c>
      <c r="L102" s="1">
        <f t="shared" si="18"/>
        <v>-8.8650014194357141E-2</v>
      </c>
      <c r="M102" s="1">
        <f>(-Tabel14[[#This Row],[q]]*Tabel14[[#This Row],[Parachute area2]]*$H$6)/$L$4</f>
        <v>-9.8125747966796251</v>
      </c>
    </row>
    <row r="103" spans="3:13" x14ac:dyDescent="0.25">
      <c r="C103" s="1">
        <f t="shared" si="19"/>
        <v>0.88000000000000056</v>
      </c>
      <c r="D103" s="1">
        <f t="shared" si="20"/>
        <v>5.9160851813047639</v>
      </c>
      <c r="E103" s="1">
        <f t="shared" si="22"/>
        <v>1964.4233190319328</v>
      </c>
      <c r="F103" s="1">
        <f t="shared" si="21"/>
        <v>1.5</v>
      </c>
      <c r="G103" s="1">
        <f>IF(Tabel14[[#This Row],[Parachute area]]&gt;=$H$5*$H$10,G102+$D$4,0)</f>
        <v>0.84000000000000052</v>
      </c>
      <c r="H103" s="1">
        <f>IF(Tabel14[[#This Row],[Reef timer]]=0,Tabel14[[#This Row],[Parachute area]],IF(Tabel14[[#This Row],[Reef timer]]&lt;=$H$11,$H$5*$H$10,IF(H102&gt;=$H$5,$H$5,H102+$H$7*$D$4)))</f>
        <v>11.700000000000006</v>
      </c>
      <c r="I103" s="1">
        <f t="shared" si="15"/>
        <v>0.95828306387429796</v>
      </c>
      <c r="J103" s="1">
        <f t="shared" si="16"/>
        <v>16.769984221745588</v>
      </c>
      <c r="K103" s="1">
        <f t="shared" si="17"/>
        <v>98.942906908299022</v>
      </c>
      <c r="L103" s="1">
        <f t="shared" si="18"/>
        <v>-8.4290690829901399E-2</v>
      </c>
      <c r="M103" s="1">
        <f>(-Tabel14[[#This Row],[q]]*Tabel14[[#This Row],[Parachute area2]]*$H$6)/$L$4</f>
        <v>-9.8104407697211737</v>
      </c>
    </row>
    <row r="104" spans="3:13" x14ac:dyDescent="0.25">
      <c r="C104" s="1">
        <f t="shared" si="19"/>
        <v>0.89000000000000057</v>
      </c>
      <c r="D104" s="1">
        <f t="shared" si="20"/>
        <v>5.8410664664661516</v>
      </c>
      <c r="E104" s="1">
        <f t="shared" si="22"/>
        <v>1964.3641581801198</v>
      </c>
      <c r="F104" s="1">
        <f t="shared" si="21"/>
        <v>1.5</v>
      </c>
      <c r="G104" s="1">
        <f>IF(Tabel14[[#This Row],[Parachute area]]&gt;=$H$5*$H$10,G103+$D$4,0)</f>
        <v>0.85000000000000053</v>
      </c>
      <c r="H104" s="1">
        <f>IF(Tabel14[[#This Row],[Reef timer]]=0,Tabel14[[#This Row],[Parachute area]],IF(Tabel14[[#This Row],[Reef timer]]&lt;=$H$11,$H$5*$H$10,IF(H103&gt;=$H$5,$H$5,H103+$H$7*$D$4)))</f>
        <v>12.000000000000007</v>
      </c>
      <c r="I104" s="1">
        <f t="shared" si="15"/>
        <v>0.95829015050579314</v>
      </c>
      <c r="J104" s="1">
        <f t="shared" si="16"/>
        <v>16.347499211873675</v>
      </c>
      <c r="K104" s="1">
        <f t="shared" si="17"/>
        <v>98.902370231835789</v>
      </c>
      <c r="L104" s="1">
        <f t="shared" si="18"/>
        <v>-8.023702318357806E-2</v>
      </c>
      <c r="M104" s="1">
        <f>(-Tabel14[[#This Row],[q]]*Tabel14[[#This Row],[Parachute area2]]*$H$6)/$L$4</f>
        <v>-9.8084995271242104</v>
      </c>
    </row>
    <row r="105" spans="3:13" x14ac:dyDescent="0.25">
      <c r="C105" s="1">
        <f t="shared" si="19"/>
        <v>0.90000000000000058</v>
      </c>
      <c r="D105" s="1">
        <f t="shared" si="20"/>
        <v>5.7688531456009313</v>
      </c>
      <c r="E105" s="1">
        <f t="shared" si="22"/>
        <v>1964.3057475154551</v>
      </c>
      <c r="F105" s="1">
        <f t="shared" si="21"/>
        <v>1.5</v>
      </c>
      <c r="G105" s="1">
        <f>IF(Tabel14[[#This Row],[Parachute area]]&gt;=$H$5*$H$10,G104+$D$4,0)</f>
        <v>0.86000000000000054</v>
      </c>
      <c r="H105" s="1">
        <f>IF(Tabel14[[#This Row],[Reef timer]]=0,Tabel14[[#This Row],[Parachute area]],IF(Tabel14[[#This Row],[Reef timer]]&lt;=$H$11,$H$5*$H$10,IF(H104&gt;=$H$5,$H$5,H104+$H$7*$D$4)))</f>
        <v>12.300000000000008</v>
      </c>
      <c r="I105" s="1">
        <f t="shared" si="15"/>
        <v>0.95829714732691529</v>
      </c>
      <c r="J105" s="1">
        <f t="shared" si="16"/>
        <v>15.945904790816892</v>
      </c>
      <c r="K105" s="1">
        <f t="shared" si="17"/>
        <v>98.864609703064787</v>
      </c>
      <c r="L105" s="1">
        <f t="shared" si="18"/>
        <v>-7.6460970306477805E-2</v>
      </c>
      <c r="M105" s="1">
        <f>(-Tabel14[[#This Row],[q]]*Tabel14[[#This Row],[Parachute area2]]*$H$6)/$L$4</f>
        <v>-9.8067314463523942</v>
      </c>
    </row>
    <row r="106" spans="3:13" x14ac:dyDescent="0.25">
      <c r="C106" s="1">
        <f t="shared" si="19"/>
        <v>0.91000000000000059</v>
      </c>
      <c r="D106" s="1">
        <f t="shared" si="20"/>
        <v>5.6992736626220362</v>
      </c>
      <c r="E106" s="1">
        <f t="shared" si="22"/>
        <v>1964.248058983999</v>
      </c>
      <c r="F106" s="1">
        <f t="shared" si="21"/>
        <v>1.5</v>
      </c>
      <c r="G106" s="1">
        <f>IF(Tabel14[[#This Row],[Parachute area]]&gt;=$H$5*$H$10,G105+$D$4,0)</f>
        <v>0.87000000000000055</v>
      </c>
      <c r="H106" s="1">
        <f>IF(Tabel14[[#This Row],[Reef timer]]=0,Tabel14[[#This Row],[Parachute area]],IF(Tabel14[[#This Row],[Reef timer]]&lt;=$H$11,$H$5*$H$10,IF(H105&gt;=$H$5,$H$5,H105+$H$7*$D$4)))</f>
        <v>12.600000000000009</v>
      </c>
      <c r="I106" s="1">
        <f t="shared" si="15"/>
        <v>0.95830405769622184</v>
      </c>
      <c r="J106" s="1">
        <f t="shared" si="16"/>
        <v>15.56368217333705</v>
      </c>
      <c r="K106" s="1">
        <f t="shared" si="17"/>
        <v>98.829381800690328</v>
      </c>
      <c r="L106" s="1">
        <f t="shared" si="18"/>
        <v>-7.2938180069031938E-2</v>
      </c>
      <c r="M106" s="1">
        <f>(-Tabel14[[#This Row],[q]]*Tabel14[[#This Row],[Parachute area2]]*$H$6)/$L$4</f>
        <v>-9.8051197692023475</v>
      </c>
    </row>
    <row r="107" spans="3:13" x14ac:dyDescent="0.25">
      <c r="C107" s="1">
        <f t="shared" si="19"/>
        <v>0.9200000000000006</v>
      </c>
      <c r="D107" s="1">
        <f t="shared" si="20"/>
        <v>5.6321705369585269</v>
      </c>
      <c r="E107" s="1">
        <f t="shared" si="22"/>
        <v>1964.1910662473729</v>
      </c>
      <c r="F107" s="1">
        <f t="shared" si="21"/>
        <v>1.5</v>
      </c>
      <c r="G107" s="1">
        <f>IF(Tabel14[[#This Row],[Parachute area]]&gt;=$H$5*$H$10,G106+$D$4,0)</f>
        <v>0.88000000000000056</v>
      </c>
      <c r="H107" s="1">
        <f>IF(Tabel14[[#This Row],[Reef timer]]=0,Tabel14[[#This Row],[Parachute area]],IF(Tabel14[[#This Row],[Reef timer]]&lt;=$H$11,$H$5*$H$10,IF(H106&gt;=$H$5,$H$5,H106+$H$7*$D$4)))</f>
        <v>12.900000000000009</v>
      </c>
      <c r="I107" s="1">
        <f t="shared" si="15"/>
        <v>0.9583108847668862</v>
      </c>
      <c r="J107" s="1">
        <f t="shared" si="16"/>
        <v>15.199455076052988</v>
      </c>
      <c r="K107" s="1">
        <f t="shared" si="17"/>
        <v>98.796457994344493</v>
      </c>
      <c r="L107" s="1">
        <f t="shared" si="18"/>
        <v>-6.9645799434448458E-2</v>
      </c>
      <c r="M107" s="1">
        <f>(-Tabel14[[#This Row],[q]]*Tabel14[[#This Row],[Parachute area2]]*$H$6)/$L$4</f>
        <v>-9.8036485240541857</v>
      </c>
    </row>
    <row r="108" spans="3:13" x14ac:dyDescent="0.25">
      <c r="C108" s="1">
        <f t="shared" si="19"/>
        <v>0.9300000000000006</v>
      </c>
      <c r="D108" s="1">
        <f t="shared" si="20"/>
        <v>5.5673999434844896</v>
      </c>
      <c r="E108" s="1">
        <f t="shared" si="22"/>
        <v>1964.1347445420033</v>
      </c>
      <c r="F108" s="1">
        <f t="shared" si="21"/>
        <v>1.5</v>
      </c>
      <c r="G108" s="1">
        <f>IF(Tabel14[[#This Row],[Parachute area]]&gt;=$H$5*$H$10,G107+$D$4,0)</f>
        <v>0.89000000000000057</v>
      </c>
      <c r="H108" s="1">
        <f>IF(Tabel14[[#This Row],[Reef timer]]=0,Tabel14[[#This Row],[Parachute area]],IF(Tabel14[[#This Row],[Reef timer]]&lt;=$H$11,$H$5*$H$10,IF(H107&gt;=$H$5,$H$5,H107+$H$7*$D$4)))</f>
        <v>13.20000000000001</v>
      </c>
      <c r="I108" s="1">
        <f t="shared" si="15"/>
        <v>0.95831763150354843</v>
      </c>
      <c r="J108" s="1">
        <f t="shared" si="16"/>
        <v>14.851978924462056</v>
      </c>
      <c r="K108" s="1">
        <f t="shared" si="17"/>
        <v>98.765659847672751</v>
      </c>
      <c r="L108" s="1">
        <f t="shared" si="18"/>
        <v>-6.6565984767274239E-2</v>
      </c>
      <c r="M108" s="1">
        <f>(-Tabel14[[#This Row],[q]]*Tabel14[[#This Row],[Parachute area2]]*$H$6)/$L$4</f>
        <v>-9.8023060901449632</v>
      </c>
    </row>
    <row r="109" spans="3:13" x14ac:dyDescent="0.25">
      <c r="C109" s="1">
        <f t="shared" si="19"/>
        <v>0.94000000000000061</v>
      </c>
      <c r="D109" s="1">
        <f t="shared" si="20"/>
        <v>5.5048279178032518</v>
      </c>
      <c r="E109" s="1">
        <f t="shared" si="22"/>
        <v>1964.0790705425684</v>
      </c>
      <c r="F109" s="1">
        <f t="shared" si="21"/>
        <v>1.5</v>
      </c>
      <c r="G109" s="1">
        <f>IF(Tabel14[[#This Row],[Parachute area]]&gt;=$H$5*$H$10,G108+$D$4,0)</f>
        <v>0.90000000000000058</v>
      </c>
      <c r="H109" s="1">
        <f>IF(Tabel14[[#This Row],[Reef timer]]=0,Tabel14[[#This Row],[Parachute area]],IF(Tabel14[[#This Row],[Reef timer]]&lt;=$H$11,$H$5*$H$10,IF(H108&gt;=$H$5,$H$5,H108+$H$7*$D$4)))</f>
        <v>13.500000000000011</v>
      </c>
      <c r="I109" s="1">
        <f t="shared" si="15"/>
        <v>0.95832430069866403</v>
      </c>
      <c r="J109" s="1">
        <f t="shared" si="16"/>
        <v>14.520113126996858</v>
      </c>
      <c r="K109" s="1">
        <f t="shared" si="17"/>
        <v>98.736769263578708</v>
      </c>
      <c r="L109" s="1">
        <f t="shared" si="18"/>
        <v>-6.3676926357869951E-2</v>
      </c>
      <c r="M109" s="1">
        <f>(-Tabel14[[#This Row],[q]]*Tabel14[[#This Row],[Parachute area2]]*$H$6)/$L$4</f>
        <v>-9.8010763607228863</v>
      </c>
    </row>
    <row r="110" spans="3:13" x14ac:dyDescent="0.25">
      <c r="C110" s="1">
        <f t="shared" si="19"/>
        <v>0.95000000000000062</v>
      </c>
      <c r="D110" s="1">
        <f t="shared" si="20"/>
        <v>5.4443348377632752</v>
      </c>
      <c r="E110" s="1">
        <f t="shared" si="22"/>
        <v>1964.0240222633904</v>
      </c>
      <c r="F110" s="1">
        <f t="shared" si="21"/>
        <v>1.5</v>
      </c>
      <c r="G110" s="1">
        <f>IF(Tabel14[[#This Row],[Parachute area]]&gt;=$H$5*$H$10,G109+$D$4,0)</f>
        <v>0.91000000000000059</v>
      </c>
      <c r="H110" s="1">
        <f>IF(Tabel14[[#This Row],[Reef timer]]=0,Tabel14[[#This Row],[Parachute area]],IF(Tabel14[[#This Row],[Reef timer]]&lt;=$H$11,$H$5*$H$10,IF(H109&gt;=$H$5,$H$5,H109+$H$7*$D$4)))</f>
        <v>13.800000000000011</v>
      </c>
      <c r="I110" s="1">
        <f t="shared" si="15"/>
        <v>0.95833089498430779</v>
      </c>
      <c r="J110" s="1">
        <f t="shared" si="16"/>
        <v>14.202838487520633</v>
      </c>
      <c r="K110" s="1">
        <f t="shared" si="17"/>
        <v>98.709727488268484</v>
      </c>
      <c r="L110" s="1">
        <f t="shared" si="18"/>
        <v>-6.0972748826847577E-2</v>
      </c>
      <c r="M110" s="1">
        <f>(-Tabel14[[#This Row],[q]]*Tabel14[[#This Row],[Parachute area2]]*$H$6)/$L$4</f>
        <v>-9.799958556389246</v>
      </c>
    </row>
    <row r="111" spans="3:13" x14ac:dyDescent="0.25">
      <c r="C111" s="1">
        <f t="shared" si="19"/>
        <v>0.96000000000000063</v>
      </c>
      <c r="D111" s="1">
        <f t="shared" si="20"/>
        <v>5.3858009988895015</v>
      </c>
      <c r="E111" s="1">
        <f t="shared" si="22"/>
        <v>1963.9695789150128</v>
      </c>
      <c r="F111" s="1">
        <f t="shared" si="21"/>
        <v>1.5</v>
      </c>
      <c r="G111" s="1">
        <f>IF(Tabel14[[#This Row],[Parachute area]]&gt;=$H$5*$H$10,G110+$D$4,0)</f>
        <v>0.9200000000000006</v>
      </c>
      <c r="H111" s="1">
        <f>IF(Tabel14[[#This Row],[Reef timer]]=0,Tabel14[[#This Row],[Parachute area]],IF(Tabel14[[#This Row],[Reef timer]]&lt;=$H$11,$H$5*$H$10,IF(H110&gt;=$H$5,$H$5,H110+$H$7*$D$4)))</f>
        <v>14.100000000000012</v>
      </c>
      <c r="I111" s="1">
        <f t="shared" ref="I111:I125" si="23">$D$5*EXP(-E111/$D$6)</f>
        <v>0.95833741684934681</v>
      </c>
      <c r="J111" s="1">
        <f t="shared" ref="J111:J125" si="24">0.5*I111*D111^2</f>
        <v>13.89917599980023</v>
      </c>
      <c r="K111" s="1">
        <f t="shared" ref="K111:K125" si="25">J111*($L$6*$L$5+H111*$H$6)</f>
        <v>98.684149598581712</v>
      </c>
      <c r="L111" s="1">
        <f t="shared" ref="L111:L125" si="26">($L$4*9.81-K111)/$L$4</f>
        <v>-5.8414959858170336E-2</v>
      </c>
      <c r="M111" s="1">
        <f>(-Tabel14[[#This Row],[q]]*Tabel14[[#This Row],[Parachute area2]]*$H$6)/$L$4</f>
        <v>-9.7989190798591714</v>
      </c>
    </row>
    <row r="112" spans="3:13" x14ac:dyDescent="0.25">
      <c r="C112" s="1">
        <f t="shared" ref="C112:C125" si="27">C111+$D$4</f>
        <v>0.97000000000000064</v>
      </c>
      <c r="D112" s="1">
        <f t="shared" ref="D112:D125" si="28">D111+C112*L111</f>
        <v>5.329138487827076</v>
      </c>
      <c r="E112" s="1">
        <f t="shared" si="22"/>
        <v>1963.9157209050238</v>
      </c>
      <c r="F112" s="1">
        <f t="shared" ref="F112:F125" si="29">IF(F111+$H$7*$D$4&gt;$H$5*$H$10,$H$5*$H$10,F111+$H$7*$D$4)</f>
        <v>1.5</v>
      </c>
      <c r="G112" s="1">
        <f>IF(Tabel14[[#This Row],[Parachute area]]&gt;=$H$5*$H$10,G111+$D$4,0)</f>
        <v>0.9300000000000006</v>
      </c>
      <c r="H112" s="1">
        <f>IF(Tabel14[[#This Row],[Reef timer]]=0,Tabel14[[#This Row],[Parachute area]],IF(Tabel14[[#This Row],[Reef timer]]&lt;=$H$11,$H$5*$H$10,IF(H111&gt;=$H$5,$H$5,H111+$H$7*$D$4)))</f>
        <v>14.400000000000013</v>
      </c>
      <c r="I112" s="1">
        <f t="shared" si="23"/>
        <v>0.95834386863933552</v>
      </c>
      <c r="J112" s="1">
        <f t="shared" si="24"/>
        <v>13.608347339773701</v>
      </c>
      <c r="K112" s="1">
        <f t="shared" si="25"/>
        <v>98.66051821335941</v>
      </c>
      <c r="L112" s="1">
        <f t="shared" si="26"/>
        <v>-5.6051821335940132E-2</v>
      </c>
      <c r="M112" s="1">
        <f>(-Tabel14[[#This Row],[q]]*Tabel14[[#This Row],[Parachute area2]]*$H$6)/$L$4</f>
        <v>-9.7980100846370739</v>
      </c>
    </row>
    <row r="113" spans="1:16" x14ac:dyDescent="0.25">
      <c r="C113" s="1">
        <f t="shared" si="27"/>
        <v>0.98000000000000065</v>
      </c>
      <c r="D113" s="1">
        <f t="shared" si="28"/>
        <v>5.2742077029178542</v>
      </c>
      <c r="E113" s="1">
        <f t="shared" si="22"/>
        <v>1963.8624295201455</v>
      </c>
      <c r="F113" s="1">
        <f t="shared" si="29"/>
        <v>1.5</v>
      </c>
      <c r="G113" s="1">
        <f>IF(Tabel14[[#This Row],[Parachute area]]&gt;=$H$5*$H$10,G112+$D$4,0)</f>
        <v>0.94000000000000061</v>
      </c>
      <c r="H113" s="1">
        <f>IF(Tabel14[[#This Row],[Reef timer]]=0,Tabel14[[#This Row],[Parachute area]],IF(Tabel14[[#This Row],[Reef timer]]&lt;=$H$11,$H$5*$H$10,IF(H112&gt;=$H$5,$H$5,H112+$H$7*$D$4)))</f>
        <v>14.700000000000014</v>
      </c>
      <c r="I113" s="1">
        <f t="shared" si="23"/>
        <v>0.95835025259459228</v>
      </c>
      <c r="J113" s="1">
        <f t="shared" si="24"/>
        <v>13.329342376947096</v>
      </c>
      <c r="K113" s="1">
        <f t="shared" si="25"/>
        <v>98.637133589408606</v>
      </c>
      <c r="L113" s="1">
        <f t="shared" si="26"/>
        <v>-5.3713358940859733E-2</v>
      </c>
      <c r="M113" s="1">
        <f>(-Tabel14[[#This Row],[q]]*Tabel14[[#This Row],[Parachute area2]]*$H$6)/$L$4</f>
        <v>-9.7970666470561234</v>
      </c>
    </row>
    <row r="114" spans="1:16" x14ac:dyDescent="0.25">
      <c r="C114" s="1">
        <f t="shared" si="27"/>
        <v>0.99000000000000066</v>
      </c>
      <c r="D114" s="1">
        <f t="shared" si="28"/>
        <v>5.2210314775664033</v>
      </c>
      <c r="E114" s="1">
        <f t="shared" si="22"/>
        <v>1963.8096874431162</v>
      </c>
      <c r="F114" s="1">
        <f t="shared" si="29"/>
        <v>1.5</v>
      </c>
      <c r="G114" s="1">
        <f>IF(Tabel14[[#This Row],[Parachute area]]&gt;=$H$5*$H$10,G113+$D$4,0)</f>
        <v>0.95000000000000062</v>
      </c>
      <c r="H114" s="1">
        <f>IF(Tabel14[[#This Row],[Reef timer]]=0,Tabel14[[#This Row],[Parachute area]],IF(Tabel14[[#This Row],[Reef timer]]&lt;=$H$11,$H$5*$H$10,IF(H113&gt;=$H$5,$H$5,H113+$H$7*$D$4)))</f>
        <v>15.000000000000014</v>
      </c>
      <c r="I114" s="1">
        <f t="shared" si="23"/>
        <v>0.95835657078827485</v>
      </c>
      <c r="J114" s="1">
        <f t="shared" si="24"/>
        <v>13.062002193197081</v>
      </c>
      <c r="K114" s="1">
        <f t="shared" si="25"/>
        <v>98.61811655863805</v>
      </c>
      <c r="L114" s="1">
        <f t="shared" si="26"/>
        <v>-5.1811655863804165E-2</v>
      </c>
      <c r="M114" s="1">
        <f>(-Tabel14[[#This Row],[q]]*Tabel14[[#This Row],[Parachute area2]]*$H$6)/$L$4</f>
        <v>-9.7965016448978197</v>
      </c>
    </row>
    <row r="115" spans="1:16" x14ac:dyDescent="0.25">
      <c r="C115" s="1">
        <f t="shared" si="27"/>
        <v>1.0000000000000007</v>
      </c>
      <c r="D115" s="1">
        <f t="shared" si="28"/>
        <v>5.1692198217025993</v>
      </c>
      <c r="E115" s="1">
        <f t="shared" si="22"/>
        <v>1963.7574771283405</v>
      </c>
      <c r="F115" s="1">
        <f t="shared" si="29"/>
        <v>1.5</v>
      </c>
      <c r="G115" s="1">
        <f>IF(Tabel14[[#This Row],[Parachute area]]&gt;=$H$5*$H$10,G114+$D$4,0)</f>
        <v>0.96000000000000063</v>
      </c>
      <c r="H115" s="1">
        <f>IF(Tabel14[[#This Row],[Reef timer]]=0,Tabel14[[#This Row],[Parachute area]],IF(Tabel14[[#This Row],[Reef timer]]&lt;=$H$11,$H$5*$H$10,IF(H114&gt;=$H$5,$H$5,H114+$H$7*$D$4)))</f>
        <v>15</v>
      </c>
      <c r="I115" s="1">
        <f t="shared" si="23"/>
        <v>0.95836282532096273</v>
      </c>
      <c r="J115" s="1">
        <f t="shared" si="24"/>
        <v>12.804126775182104</v>
      </c>
      <c r="K115" s="1">
        <f t="shared" si="25"/>
        <v>96.671157152624886</v>
      </c>
      <c r="L115" s="1">
        <f t="shared" si="26"/>
        <v>0.14288428473751225</v>
      </c>
      <c r="M115" s="1">
        <f>(-Tabel14[[#This Row],[q]]*Tabel14[[#This Row],[Parachute area2]]*$H$6)/$L$4</f>
        <v>-9.6030950813865772</v>
      </c>
    </row>
    <row r="116" spans="1:16" x14ac:dyDescent="0.25">
      <c r="C116" s="1">
        <f t="shared" si="27"/>
        <v>1.0100000000000007</v>
      </c>
      <c r="D116" s="1">
        <f t="shared" si="28"/>
        <v>5.3135329492874863</v>
      </c>
      <c r="E116" s="1">
        <f t="shared" si="22"/>
        <v>1963.7057849301234</v>
      </c>
      <c r="F116" s="1">
        <f t="shared" si="29"/>
        <v>1.5</v>
      </c>
      <c r="G116" s="1">
        <f>IF(Tabel14[[#This Row],[Parachute area]]&gt;=$H$5*$H$10,G115+$D$4,0)</f>
        <v>0.97000000000000064</v>
      </c>
      <c r="H116" s="1">
        <f>IF(Tabel14[[#This Row],[Reef timer]]=0,Tabel14[[#This Row],[Parachute area]],IF(Tabel14[[#This Row],[Reef timer]]&lt;=$H$11,$H$5*$H$10,IF(H115&gt;=$H$5,$H$5,H115+$H$7*$D$4)))</f>
        <v>15</v>
      </c>
      <c r="I116" s="1">
        <f t="shared" si="23"/>
        <v>0.95836901782611061</v>
      </c>
      <c r="J116" s="1">
        <f t="shared" si="24"/>
        <v>13.529119277941756</v>
      </c>
      <c r="K116" s="1">
        <f t="shared" si="25"/>
        <v>102.14485054846025</v>
      </c>
      <c r="L116" s="1">
        <f t="shared" si="26"/>
        <v>-0.40448505484602465</v>
      </c>
      <c r="M116" s="1">
        <f>(-Tabel14[[#This Row],[q]]*Tabel14[[#This Row],[Parachute area2]]*$H$6)/$L$4</f>
        <v>-10.146839458456316</v>
      </c>
    </row>
    <row r="117" spans="1:16" x14ac:dyDescent="0.25">
      <c r="C117" s="1">
        <f t="shared" si="27"/>
        <v>1.0200000000000007</v>
      </c>
      <c r="D117" s="1">
        <f t="shared" si="28"/>
        <v>4.9009581933445405</v>
      </c>
      <c r="E117" s="1">
        <f t="shared" si="22"/>
        <v>1963.6526496006304</v>
      </c>
      <c r="F117" s="1">
        <f t="shared" si="29"/>
        <v>1.5</v>
      </c>
      <c r="G117" s="1">
        <f>IF(Tabel14[[#This Row],[Parachute area]]&gt;=$H$5*$H$10,G116+$D$4,0)</f>
        <v>0.98000000000000065</v>
      </c>
      <c r="H117" s="1">
        <f>IF(Tabel14[[#This Row],[Reef timer]]=0,Tabel14[[#This Row],[Parachute area]],IF(Tabel14[[#This Row],[Reef timer]]&lt;=$H$11,$H$5*$H$10,IF(H116&gt;=$H$5,$H$5,H116+$H$7*$D$4)))</f>
        <v>15</v>
      </c>
      <c r="I117" s="1">
        <f t="shared" si="23"/>
        <v>0.95837538325394223</v>
      </c>
      <c r="J117" s="1">
        <f t="shared" si="24"/>
        <v>11.509796629599967</v>
      </c>
      <c r="K117" s="1">
        <f t="shared" si="25"/>
        <v>86.898964553479743</v>
      </c>
      <c r="L117" s="1">
        <f t="shared" si="26"/>
        <v>1.1201035446520264</v>
      </c>
      <c r="M117" s="1">
        <f>(-Tabel14[[#This Row],[q]]*Tabel14[[#This Row],[Parachute area2]]*$H$6)/$L$4</f>
        <v>-8.6323474721999744</v>
      </c>
    </row>
    <row r="118" spans="1:16" x14ac:dyDescent="0.25">
      <c r="C118" s="1">
        <f t="shared" si="27"/>
        <v>1.0300000000000007</v>
      </c>
      <c r="D118" s="1">
        <f t="shared" si="28"/>
        <v>6.0546648443361288</v>
      </c>
      <c r="E118" s="1">
        <f t="shared" si="22"/>
        <v>1963.603640018697</v>
      </c>
      <c r="F118" s="1">
        <f t="shared" si="29"/>
        <v>1.5</v>
      </c>
      <c r="G118" s="1">
        <f>IF(Tabel14[[#This Row],[Parachute area]]&gt;=$H$5*$H$10,G117+$D$4,0)</f>
        <v>0.99000000000000066</v>
      </c>
      <c r="H118" s="1">
        <f>IF(Tabel14[[#This Row],[Reef timer]]=0,Tabel14[[#This Row],[Parachute area]],IF(Tabel14[[#This Row],[Reef timer]]&lt;=$H$11,$H$5*$H$10,IF(H117&gt;=$H$5,$H$5,H117+$H$7*$D$4)))</f>
        <v>15</v>
      </c>
      <c r="I118" s="1">
        <f t="shared" si="23"/>
        <v>0.95838125446903488</v>
      </c>
      <c r="J118" s="1">
        <f t="shared" si="24"/>
        <v>17.566633092078646</v>
      </c>
      <c r="K118" s="1">
        <f t="shared" si="25"/>
        <v>132.62807984519378</v>
      </c>
      <c r="L118" s="1">
        <f t="shared" si="26"/>
        <v>-3.4528079845193771</v>
      </c>
      <c r="M118" s="1">
        <f>(-Tabel14[[#This Row],[q]]*Tabel14[[#This Row],[Parachute area2]]*$H$6)/$L$4</f>
        <v>-13.174974819058985</v>
      </c>
    </row>
    <row r="119" spans="1:16" x14ac:dyDescent="0.25">
      <c r="C119" s="1">
        <f t="shared" si="27"/>
        <v>1.0400000000000007</v>
      </c>
      <c r="D119" s="1">
        <f t="shared" si="28"/>
        <v>2.4637445404359744</v>
      </c>
      <c r="E119" s="1">
        <f t="shared" si="22"/>
        <v>1963.5430933702537</v>
      </c>
      <c r="F119" s="1">
        <f t="shared" si="29"/>
        <v>1.5</v>
      </c>
      <c r="G119" s="1">
        <f>IF(Tabel14[[#This Row],[Parachute area]]&gt;=$H$5*$H$10,G118+$D$4,0)</f>
        <v>1.0000000000000007</v>
      </c>
      <c r="H119" s="1">
        <f>IF(Tabel14[[#This Row],[Reef timer]]=0,Tabel14[[#This Row],[Parachute area]],IF(Tabel14[[#This Row],[Reef timer]]&lt;=$H$11,$H$5*$H$10,IF(H118&gt;=$H$5,$H$5,H118+$H$7*$D$4)))</f>
        <v>15</v>
      </c>
      <c r="I119" s="1">
        <f t="shared" si="23"/>
        <v>0.95838850784309382</v>
      </c>
      <c r="J119" s="1">
        <f t="shared" si="24"/>
        <v>2.9087269284153137</v>
      </c>
      <c r="K119" s="1">
        <f t="shared" si="25"/>
        <v>21.960888309535619</v>
      </c>
      <c r="L119" s="1">
        <f t="shared" si="26"/>
        <v>7.6139111690464389</v>
      </c>
      <c r="M119" s="1">
        <f>(-Tabel14[[#This Row],[q]]*Tabel14[[#This Row],[Parachute area2]]*$H$6)/$L$4</f>
        <v>-2.1815451963114851</v>
      </c>
    </row>
    <row r="120" spans="1:16" x14ac:dyDescent="0.25">
      <c r="C120" s="1">
        <f t="shared" si="27"/>
        <v>1.0500000000000007</v>
      </c>
      <c r="D120" s="1">
        <f t="shared" si="28"/>
        <v>10.458351267934741</v>
      </c>
      <c r="E120" s="1">
        <f t="shared" si="22"/>
        <v>1963.5184559248494</v>
      </c>
      <c r="F120" s="1">
        <f t="shared" si="29"/>
        <v>1.5</v>
      </c>
      <c r="G120" s="1">
        <f>IF(Tabel14[[#This Row],[Parachute area]]&gt;=$H$5*$H$10,G119+$D$4,0)</f>
        <v>1.0100000000000007</v>
      </c>
      <c r="H120" s="1">
        <f>IF(Tabel14[[#This Row],[Reef timer]]=0,Tabel14[[#This Row],[Parachute area]],IF(Tabel14[[#This Row],[Reef timer]]&lt;=$H$11,$H$5*$H$10,IF(H119&gt;=$H$5,$H$5,H119+$H$7*$D$4)))</f>
        <v>15</v>
      </c>
      <c r="I120" s="1">
        <f t="shared" si="23"/>
        <v>0.95839145937820602</v>
      </c>
      <c r="J120" s="1">
        <f t="shared" si="24"/>
        <v>52.413044633621027</v>
      </c>
      <c r="K120" s="1">
        <f t="shared" si="25"/>
        <v>395.71848698383872</v>
      </c>
      <c r="L120" s="1">
        <f t="shared" si="26"/>
        <v>-29.761848698383869</v>
      </c>
      <c r="M120" s="1">
        <f>(-Tabel14[[#This Row],[q]]*Tabel14[[#This Row],[Parachute area2]]*$H$6)/$L$4</f>
        <v>-39.309783475215774</v>
      </c>
    </row>
    <row r="121" spans="1:16" x14ac:dyDescent="0.25">
      <c r="C121" s="1">
        <f t="shared" si="27"/>
        <v>1.0600000000000007</v>
      </c>
      <c r="D121" s="1">
        <f t="shared" si="28"/>
        <v>-21.08920835235218</v>
      </c>
      <c r="E121" s="1">
        <f t="shared" si="22"/>
        <v>1963.4138724121701</v>
      </c>
      <c r="F121" s="1">
        <f t="shared" si="29"/>
        <v>1.5</v>
      </c>
      <c r="G121" s="1">
        <f>IF(Tabel14[[#This Row],[Parachute area]]&gt;=$H$5*$H$10,G120+$D$4,0)</f>
        <v>1.0200000000000007</v>
      </c>
      <c r="H121" s="1">
        <f>IF(Tabel14[[#This Row],[Reef timer]]=0,Tabel14[[#This Row],[Parachute area]],IF(Tabel14[[#This Row],[Reef timer]]&lt;=$H$11,$H$5*$H$10,IF(H120&gt;=$H$5,$H$5,H120+$H$7*$D$4)))</f>
        <v>15</v>
      </c>
      <c r="I121" s="1">
        <f t="shared" si="23"/>
        <v>0.95840398845326968</v>
      </c>
      <c r="J121" s="1">
        <f t="shared" si="24"/>
        <v>213.12734346042546</v>
      </c>
      <c r="K121" s="1">
        <f t="shared" si="25"/>
        <v>1609.1114431262122</v>
      </c>
      <c r="L121" s="1">
        <f t="shared" si="26"/>
        <v>-151.10114431262122</v>
      </c>
      <c r="M121" s="1">
        <f>(-Tabel14[[#This Row],[q]]*Tabel14[[#This Row],[Parachute area2]]*$H$6)/$L$4</f>
        <v>-159.84550759531911</v>
      </c>
    </row>
    <row r="122" spans="1:16" x14ac:dyDescent="0.25">
      <c r="C122" s="1">
        <f t="shared" si="27"/>
        <v>1.0700000000000007</v>
      </c>
      <c r="D122" s="1">
        <f t="shared" si="28"/>
        <v>-182.76743276685698</v>
      </c>
      <c r="E122" s="1">
        <f t="shared" si="22"/>
        <v>1963.6247644956936</v>
      </c>
      <c r="F122" s="1">
        <f t="shared" si="29"/>
        <v>1.5</v>
      </c>
      <c r="G122" s="1">
        <f>IF(Tabel14[[#This Row],[Parachute area]]&gt;=$H$5*$H$10,G121+$D$4,0)</f>
        <v>1.0300000000000007</v>
      </c>
      <c r="H122" s="1">
        <f>IF(Tabel14[[#This Row],[Reef timer]]=0,Tabel14[[#This Row],[Parachute area]],IF(Tabel14[[#This Row],[Reef timer]]&lt;=$H$11,$H$5*$H$10,IF(H121&gt;=$H$5,$H$5,H121+$H$7*$D$4)))</f>
        <v>15</v>
      </c>
      <c r="I122" s="1">
        <f t="shared" si="23"/>
        <v>0.95837872380953049</v>
      </c>
      <c r="J122" s="1">
        <f t="shared" si="24"/>
        <v>16006.810048669675</v>
      </c>
      <c r="K122" s="1">
        <f t="shared" si="25"/>
        <v>120851.41586745605</v>
      </c>
      <c r="L122" s="1">
        <f t="shared" si="26"/>
        <v>-12075.331586745604</v>
      </c>
      <c r="M122" s="1">
        <f>(-Tabel14[[#This Row],[q]]*Tabel14[[#This Row],[Parachute area2]]*$H$6)/$L$4</f>
        <v>-12005.107536502257</v>
      </c>
    </row>
    <row r="123" spans="1:16" x14ac:dyDescent="0.25">
      <c r="C123" s="1">
        <f t="shared" si="27"/>
        <v>1.0800000000000007</v>
      </c>
      <c r="D123" s="1">
        <f t="shared" si="28"/>
        <v>-13224.125546452118</v>
      </c>
      <c r="E123" s="1">
        <f t="shared" si="22"/>
        <v>1965.4524388233622</v>
      </c>
      <c r="F123" s="1">
        <f t="shared" si="29"/>
        <v>1.5</v>
      </c>
      <c r="G123" s="1">
        <f>IF(Tabel14[[#This Row],[Parachute area]]&gt;=$H$5*$H$10,G122+$D$4,0)</f>
        <v>1.0400000000000007</v>
      </c>
      <c r="H123" s="1">
        <f>IF(Tabel14[[#This Row],[Reef timer]]=0,Tabel14[[#This Row],[Parachute area]],IF(Tabel14[[#This Row],[Reef timer]]&lt;=$H$11,$H$5*$H$10,IF(H122&gt;=$H$5,$H$5,H122+$H$7*$D$4)))</f>
        <v>15</v>
      </c>
      <c r="I123" s="1">
        <f t="shared" si="23"/>
        <v>0.95815979829455533</v>
      </c>
      <c r="J123" s="1">
        <f t="shared" si="24"/>
        <v>83780293.371174753</v>
      </c>
      <c r="K123" s="1">
        <f t="shared" si="25"/>
        <v>632541214.95236933</v>
      </c>
      <c r="L123" s="1">
        <f t="shared" si="26"/>
        <v>-63254111.685236931</v>
      </c>
      <c r="M123" s="1">
        <f>(-Tabel14[[#This Row],[q]]*Tabel14[[#This Row],[Parachute area2]]*$H$6)/$L$4</f>
        <v>-62835220.028381065</v>
      </c>
    </row>
    <row r="124" spans="1:16" x14ac:dyDescent="0.25">
      <c r="C124" s="1">
        <f t="shared" si="27"/>
        <v>1.0900000000000007</v>
      </c>
      <c r="D124" s="1">
        <f t="shared" si="28"/>
        <v>-68960205.862454757</v>
      </c>
      <c r="E124" s="1">
        <f t="shared" si="22"/>
        <v>2097.6936942878833</v>
      </c>
      <c r="F124" s="1">
        <f t="shared" si="29"/>
        <v>1.5</v>
      </c>
      <c r="G124" s="1">
        <f>IF(Tabel14[[#This Row],[Parachute area]]&gt;=$H$5*$H$10,G123+$D$4,0)</f>
        <v>1.0500000000000007</v>
      </c>
      <c r="H124" s="1">
        <f>IF(Tabel14[[#This Row],[Reef timer]]=0,Tabel14[[#This Row],[Parachute area]],IF(Tabel14[[#This Row],[Reef timer]]&lt;=$H$11,$H$5*$H$10,IF(H123&gt;=$H$5,$H$5,H123+$H$7*$D$4)))</f>
        <v>15</v>
      </c>
      <c r="I124" s="1">
        <f t="shared" si="23"/>
        <v>0.94245145483835835</v>
      </c>
      <c r="J124" s="1">
        <f t="shared" si="24"/>
        <v>2240918655508406</v>
      </c>
      <c r="K124" s="1">
        <f t="shared" si="25"/>
        <v>1.6918935849088464E+16</v>
      </c>
      <c r="L124" s="1">
        <f t="shared" si="26"/>
        <v>-1691893584908836.5</v>
      </c>
      <c r="M124" s="1">
        <f>(-Tabel14[[#This Row],[q]]*Tabel14[[#This Row],[Parachute area2]]*$H$6)/$L$4</f>
        <v>-1680688991631304.5</v>
      </c>
    </row>
    <row r="125" spans="1:16" x14ac:dyDescent="0.25">
      <c r="C125" s="1">
        <f t="shared" si="27"/>
        <v>1.1000000000000008</v>
      </c>
      <c r="D125" s="1">
        <f t="shared" si="28"/>
        <v>-1861083012359927.3</v>
      </c>
      <c r="E125" s="1">
        <f t="shared" si="22"/>
        <v>691699.75231883547</v>
      </c>
      <c r="F125" s="1">
        <f t="shared" si="29"/>
        <v>1.5</v>
      </c>
      <c r="G125" s="1">
        <f>IF(Tabel14[[#This Row],[Parachute area]]&gt;=$H$5*$H$10,G124+$D$4,0)</f>
        <v>1.0600000000000007</v>
      </c>
      <c r="H125" s="1">
        <f>IF(Tabel14[[#This Row],[Reef timer]]=0,Tabel14[[#This Row],[Parachute area]],IF(Tabel14[[#This Row],[Reef timer]]&lt;=$H$11,$H$5*$H$10,IF(H124&gt;=$H$5,$H$5,H124+$H$7*$D$4)))</f>
        <v>15</v>
      </c>
      <c r="I125" s="1">
        <f t="shared" si="23"/>
        <v>3.4511425078465383E-38</v>
      </c>
      <c r="J125" s="1">
        <f t="shared" si="24"/>
        <v>5.9767403258075561E-8</v>
      </c>
      <c r="K125" s="1">
        <f t="shared" si="25"/>
        <v>4.5124389459847049E-7</v>
      </c>
      <c r="L125" s="1">
        <f t="shared" si="26"/>
        <v>9.8099999548756109</v>
      </c>
      <c r="M125" s="1">
        <f>(-Tabel14[[#This Row],[q]]*Tabel14[[#This Row],[Parachute area2]]*$H$6)/$L$4</f>
        <v>-4.4825552443556674E-8</v>
      </c>
    </row>
    <row r="126" spans="1:16" x14ac:dyDescent="0.25">
      <c r="A126" s="5"/>
      <c r="B126" s="5"/>
      <c r="C126" s="5"/>
      <c r="D126" s="5"/>
      <c r="E126" s="5"/>
      <c r="F126" s="5"/>
      <c r="G126" s="5"/>
      <c r="H126" s="5"/>
      <c r="I126" s="5"/>
      <c r="J126" s="5"/>
      <c r="K126" s="5"/>
      <c r="L126" s="5"/>
      <c r="M126" s="5"/>
      <c r="N126" s="5"/>
      <c r="O126" s="5"/>
      <c r="P126" s="5"/>
    </row>
    <row r="127" spans="1:16" x14ac:dyDescent="0.25"/>
  </sheetData>
  <mergeCells count="7">
    <mergeCell ref="C13:M13"/>
    <mergeCell ref="C1:N1"/>
    <mergeCell ref="C3:E3"/>
    <mergeCell ref="A9:A13"/>
    <mergeCell ref="A15:A47"/>
    <mergeCell ref="G3:I3"/>
    <mergeCell ref="K3:M3"/>
  </mergeCells>
  <pageMargins left="0.7" right="0.7" top="0.75" bottom="0.75" header="0.3" footer="0.3"/>
  <pageSetup paperSize="9" orientation="portrait" horizontalDpi="4294967293" verticalDpi="0"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Parachute inflation</vt:lpstr>
      <vt:lpstr>Parachute inflation, reefed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Lars Pepermans</dc:creator>
  <cp:keywords/>
  <dc:description/>
  <cp:lastModifiedBy>Mark Rozemeijer</cp:lastModifiedBy>
  <cp:revision/>
  <dcterms:created xsi:type="dcterms:W3CDTF">2020-08-19T07:32:28Z</dcterms:created>
  <dcterms:modified xsi:type="dcterms:W3CDTF">2021-03-13T16:00:08Z</dcterms:modified>
  <cp:category/>
  <cp:contentStatus/>
</cp:coreProperties>
</file>