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385a46fa2485a9/Documenten/Lars/Chutes.nl/Chutes shared/Parachute design/Done-ish/"/>
    </mc:Choice>
  </mc:AlternateContent>
  <xr:revisionPtr revIDLastSave="1219" documentId="8_{6C178A5F-025D-4D26-B109-99F2083FC172}" xr6:coauthVersionLast="45" xr6:coauthVersionMax="46" xr10:uidLastSave="{28860794-8057-4C7A-9823-2A67ECB193E6}"/>
  <bookViews>
    <workbookView xWindow="42570" yWindow="3570" windowWidth="21600" windowHeight="11385" xr2:uid="{4289C1B2-7571-459D-8F73-C7962AE52814}"/>
  </bookViews>
  <sheets>
    <sheet name="Ballistic ent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H46" i="2"/>
  <c r="I46" i="2" s="1"/>
  <c r="J46" i="2" s="1"/>
  <c r="M46" i="2" s="1"/>
  <c r="D13" i="2" l="1"/>
  <c r="H27" i="2" l="1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D18" i="2"/>
  <c r="H6" i="2"/>
  <c r="H2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I6" i="2" l="1"/>
  <c r="I28" i="2"/>
  <c r="J28" i="2" s="1"/>
  <c r="M28" i="2" s="1"/>
  <c r="I40" i="2"/>
  <c r="I32" i="2"/>
  <c r="J32" i="2" s="1"/>
  <c r="M32" i="2" s="1"/>
  <c r="N46" i="2"/>
  <c r="I38" i="2"/>
  <c r="N38" i="2" s="1"/>
  <c r="I44" i="2"/>
  <c r="K44" i="2" s="1"/>
  <c r="L44" i="2" s="1"/>
  <c r="I29" i="2"/>
  <c r="N29" i="2" s="1"/>
  <c r="I30" i="2"/>
  <c r="J30" i="2" s="1"/>
  <c r="M30" i="2" s="1"/>
  <c r="I36" i="2"/>
  <c r="N36" i="2" s="1"/>
  <c r="I42" i="2"/>
  <c r="J42" i="2" s="1"/>
  <c r="M42" i="2" s="1"/>
  <c r="J40" i="2"/>
  <c r="M40" i="2" s="1"/>
  <c r="N40" i="2"/>
  <c r="I43" i="2"/>
  <c r="I35" i="2"/>
  <c r="J35" i="2" s="1"/>
  <c r="M35" i="2" s="1"/>
  <c r="K46" i="2"/>
  <c r="L46" i="2" s="1"/>
  <c r="I39" i="2"/>
  <c r="J39" i="2" s="1"/>
  <c r="M39" i="2" s="1"/>
  <c r="I37" i="2"/>
  <c r="I34" i="2"/>
  <c r="J34" i="2" s="1"/>
  <c r="M34" i="2" s="1"/>
  <c r="I45" i="2"/>
  <c r="I33" i="2"/>
  <c r="J33" i="2" s="1"/>
  <c r="M33" i="2" s="1"/>
  <c r="I31" i="2"/>
  <c r="J31" i="2" s="1"/>
  <c r="M31" i="2" s="1"/>
  <c r="I41" i="2"/>
  <c r="K41" i="2" s="1"/>
  <c r="L41" i="2" s="1"/>
  <c r="I27" i="2"/>
  <c r="J27" i="2" s="1"/>
  <c r="M27" i="2" s="1"/>
  <c r="N42" i="2"/>
  <c r="K40" i="2"/>
  <c r="L40" i="2" s="1"/>
  <c r="K32" i="2"/>
  <c r="L32" i="2" s="1"/>
  <c r="I18" i="2"/>
  <c r="I17" i="2"/>
  <c r="N17" i="2" s="1"/>
  <c r="I14" i="2"/>
  <c r="N14" i="2" s="1"/>
  <c r="I9" i="2"/>
  <c r="N9" i="2" s="1"/>
  <c r="I15" i="2"/>
  <c r="N15" i="2" s="1"/>
  <c r="I7" i="2"/>
  <c r="N7" i="2" s="1"/>
  <c r="I24" i="2"/>
  <c r="I26" i="2"/>
  <c r="N26" i="2" s="1"/>
  <c r="I20" i="2"/>
  <c r="N20" i="2" s="1"/>
  <c r="I16" i="2"/>
  <c r="N16" i="2" s="1"/>
  <c r="I13" i="2"/>
  <c r="N13" i="2" s="1"/>
  <c r="I25" i="2"/>
  <c r="N25" i="2" s="1"/>
  <c r="I12" i="2"/>
  <c r="N12" i="2" s="1"/>
  <c r="I22" i="2"/>
  <c r="N22" i="2" s="1"/>
  <c r="I23" i="2"/>
  <c r="N23" i="2" s="1"/>
  <c r="I11" i="2"/>
  <c r="N11" i="2" s="1"/>
  <c r="I10" i="2"/>
  <c r="N10" i="2" s="1"/>
  <c r="I21" i="2"/>
  <c r="N21" i="2" s="1"/>
  <c r="I8" i="2"/>
  <c r="N8" i="2" s="1"/>
  <c r="I19" i="2"/>
  <c r="N19" i="2" s="1"/>
  <c r="K28" i="2" l="1"/>
  <c r="L28" i="2" s="1"/>
  <c r="N28" i="2"/>
  <c r="J6" i="2"/>
  <c r="M6" i="2" s="1"/>
  <c r="N6" i="2"/>
  <c r="K11" i="2"/>
  <c r="J44" i="2"/>
  <c r="M44" i="2" s="1"/>
  <c r="N30" i="2"/>
  <c r="K38" i="2"/>
  <c r="L38" i="2" s="1"/>
  <c r="N44" i="2"/>
  <c r="N34" i="2"/>
  <c r="J38" i="2"/>
  <c r="M38" i="2" s="1"/>
  <c r="K29" i="2"/>
  <c r="L29" i="2" s="1"/>
  <c r="N27" i="2"/>
  <c r="K27" i="2"/>
  <c r="L27" i="2" s="1"/>
  <c r="K30" i="2"/>
  <c r="L30" i="2" s="1"/>
  <c r="N35" i="2"/>
  <c r="N31" i="2"/>
  <c r="J29" i="2"/>
  <c r="M29" i="2" s="1"/>
  <c r="N32" i="2"/>
  <c r="K39" i="2"/>
  <c r="L39" i="2" s="1"/>
  <c r="K42" i="2"/>
  <c r="L42" i="2" s="1"/>
  <c r="N39" i="2"/>
  <c r="N33" i="2"/>
  <c r="J41" i="2"/>
  <c r="M41" i="2" s="1"/>
  <c r="K33" i="2"/>
  <c r="L33" i="2" s="1"/>
  <c r="J36" i="2"/>
  <c r="M36" i="2" s="1"/>
  <c r="K36" i="2"/>
  <c r="L36" i="2" s="1"/>
  <c r="K34" i="2"/>
  <c r="L34" i="2" s="1"/>
  <c r="J37" i="2"/>
  <c r="M37" i="2" s="1"/>
  <c r="N37" i="2"/>
  <c r="K43" i="2"/>
  <c r="L43" i="2" s="1"/>
  <c r="J43" i="2"/>
  <c r="M43" i="2" s="1"/>
  <c r="K37" i="2"/>
  <c r="L37" i="2" s="1"/>
  <c r="N43" i="2"/>
  <c r="N41" i="2"/>
  <c r="K31" i="2"/>
  <c r="L31" i="2" s="1"/>
  <c r="K45" i="2"/>
  <c r="L45" i="2" s="1"/>
  <c r="N45" i="2"/>
  <c r="J45" i="2"/>
  <c r="M45" i="2" s="1"/>
  <c r="K35" i="2"/>
  <c r="L35" i="2" s="1"/>
  <c r="J18" i="2"/>
  <c r="M18" i="2" s="1"/>
  <c r="N18" i="2"/>
  <c r="J24" i="2"/>
  <c r="M24" i="2" s="1"/>
  <c r="N24" i="2"/>
  <c r="K18" i="2"/>
  <c r="L18" i="2" s="1"/>
  <c r="K24" i="2"/>
  <c r="L24" i="2" s="1"/>
  <c r="K6" i="2"/>
  <c r="L6" i="2" s="1"/>
  <c r="J23" i="2"/>
  <c r="M23" i="2" s="1"/>
  <c r="K23" i="2"/>
  <c r="L23" i="2" s="1"/>
  <c r="J8" i="2"/>
  <c r="M8" i="2" s="1"/>
  <c r="K8" i="2"/>
  <c r="L8" i="2" s="1"/>
  <c r="J9" i="2"/>
  <c r="M9" i="2" s="1"/>
  <c r="K9" i="2"/>
  <c r="L9" i="2" s="1"/>
  <c r="J22" i="2"/>
  <c r="M22" i="2" s="1"/>
  <c r="K22" i="2"/>
  <c r="L22" i="2" s="1"/>
  <c r="J19" i="2"/>
  <c r="M19" i="2" s="1"/>
  <c r="K19" i="2"/>
  <c r="L19" i="2" s="1"/>
  <c r="J25" i="2"/>
  <c r="M25" i="2" s="1"/>
  <c r="K25" i="2"/>
  <c r="L25" i="2" s="1"/>
  <c r="J13" i="2"/>
  <c r="M13" i="2" s="1"/>
  <c r="K13" i="2"/>
  <c r="L13" i="2" s="1"/>
  <c r="J14" i="2"/>
  <c r="M14" i="2" s="1"/>
  <c r="K14" i="2"/>
  <c r="L14" i="2" s="1"/>
  <c r="J11" i="2"/>
  <c r="M11" i="2" s="1"/>
  <c r="L11" i="2"/>
  <c r="J15" i="2"/>
  <c r="M15" i="2" s="1"/>
  <c r="K15" i="2"/>
  <c r="L15" i="2" s="1"/>
  <c r="J21" i="2"/>
  <c r="M21" i="2" s="1"/>
  <c r="K21" i="2"/>
  <c r="L21" i="2" s="1"/>
  <c r="J16" i="2"/>
  <c r="M16" i="2" s="1"/>
  <c r="K16" i="2"/>
  <c r="L16" i="2" s="1"/>
  <c r="J17" i="2"/>
  <c r="M17" i="2" s="1"/>
  <c r="K17" i="2"/>
  <c r="L17" i="2" s="1"/>
  <c r="J26" i="2"/>
  <c r="M26" i="2" s="1"/>
  <c r="K26" i="2"/>
  <c r="L26" i="2" s="1"/>
  <c r="J7" i="2"/>
  <c r="M7" i="2" s="1"/>
  <c r="K7" i="2"/>
  <c r="L7" i="2" s="1"/>
  <c r="J12" i="2"/>
  <c r="M12" i="2" s="1"/>
  <c r="K12" i="2"/>
  <c r="L12" i="2" s="1"/>
  <c r="J10" i="2"/>
  <c r="M10" i="2" s="1"/>
  <c r="K10" i="2"/>
  <c r="L10" i="2" s="1"/>
  <c r="J20" i="2"/>
  <c r="M20" i="2" s="1"/>
  <c r="K20" i="2"/>
  <c r="L20" i="2" s="1"/>
</calcChain>
</file>

<file path=xl/sharedStrings.xml><?xml version="1.0" encoding="utf-8"?>
<sst xmlns="http://schemas.openxmlformats.org/spreadsheetml/2006/main" count="39" uniqueCount="37">
  <si>
    <t>Ballistic entry calculation sheet</t>
  </si>
  <si>
    <t>Input</t>
  </si>
  <si>
    <t>Output table</t>
  </si>
  <si>
    <t>Output graphs</t>
  </si>
  <si>
    <t>g0</t>
  </si>
  <si>
    <t>m/s2</t>
  </si>
  <si>
    <t>Altitude</t>
  </si>
  <si>
    <t>Density</t>
  </si>
  <si>
    <t>V/VE</t>
  </si>
  <si>
    <t>Velocity</t>
  </si>
  <si>
    <t>Deceleration [m/s2]</t>
  </si>
  <si>
    <t>Deceleration [g]</t>
  </si>
  <si>
    <t>qc</t>
  </si>
  <si>
    <t>qc/qmax</t>
  </si>
  <si>
    <t>rho0</t>
  </si>
  <si>
    <t>kg/m3</t>
  </si>
  <si>
    <t>Scale height</t>
  </si>
  <si>
    <t>m</t>
  </si>
  <si>
    <t>Chutes.NL: The website for any and all parachute news and updates from professional to amateur space projects.</t>
  </si>
  <si>
    <t>Beta</t>
  </si>
  <si>
    <t>1/m</t>
  </si>
  <si>
    <t>Mass</t>
  </si>
  <si>
    <t>kg</t>
  </si>
  <si>
    <t>Area</t>
  </si>
  <si>
    <t>m2</t>
  </si>
  <si>
    <t>CD</t>
  </si>
  <si>
    <t>-</t>
  </si>
  <si>
    <t>Ballistic coefficient</t>
  </si>
  <si>
    <t>Radius of nosecone</t>
  </si>
  <si>
    <t>Ve</t>
  </si>
  <si>
    <t>m/s</t>
  </si>
  <si>
    <t>Gamma e</t>
  </si>
  <si>
    <t>deg</t>
  </si>
  <si>
    <t>rad</t>
  </si>
  <si>
    <t>c1</t>
  </si>
  <si>
    <t>n</t>
  </si>
  <si>
    <t>This page gives you the ability to determine the deceleration and thermal loads of a non-lift generating ballistic atmospheric entry. This model in only intended for the re-entry into the atmosphere. Velocity lower than re-entry conditions will not work as intended with this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</si>
</sst>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4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2" applyNumberFormat="0" applyAlignment="0" applyProtection="0"/>
    <xf numFmtId="0" fontId="5" fillId="0" borderId="3" applyNumberFormat="0" applyFill="0" applyAlignment="0" applyProtection="0"/>
  </cellStyleXfs>
  <cellXfs count="19">
    <xf numFmtId="0" fontId="0" fillId="0" borderId="0" xfId="0"/>
    <xf numFmtId="0" fontId="2" fillId="2" borderId="4" xfId="2" applyBorder="1"/>
    <xf numFmtId="0" fontId="0" fillId="4" borderId="0" xfId="0" applyFill="1"/>
    <xf numFmtId="0" fontId="0" fillId="0" borderId="4" xfId="0" applyBorder="1"/>
    <xf numFmtId="2" fontId="3" fillId="3" borderId="4" xfId="3" applyNumberFormat="1" applyBorder="1"/>
    <xf numFmtId="0" fontId="4" fillId="4" borderId="0" xfId="0" applyFont="1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5" borderId="0" xfId="0" applyFill="1"/>
    <xf numFmtId="0" fontId="0" fillId="4" borderId="0" xfId="0" applyFill="1" applyBorder="1"/>
    <xf numFmtId="0" fontId="3" fillId="3" borderId="4" xfId="3" applyBorder="1"/>
    <xf numFmtId="164" fontId="0" fillId="0" borderId="0" xfId="0" applyNumberFormat="1"/>
    <xf numFmtId="165" fontId="0" fillId="0" borderId="0" xfId="0" applyNumberFormat="1"/>
    <xf numFmtId="11" fontId="0" fillId="0" borderId="0" xfId="0" applyNumberFormat="1"/>
    <xf numFmtId="0" fontId="4" fillId="5" borderId="0" xfId="0" applyFont="1" applyFill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top" wrapText="1"/>
    </xf>
    <xf numFmtId="0" fontId="6" fillId="4" borderId="1" xfId="1" applyFont="1" applyFill="1" applyAlignment="1">
      <alignment horizontal="center"/>
    </xf>
    <xf numFmtId="0" fontId="7" fillId="4" borderId="0" xfId="4" applyFont="1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5">
    <cellStyle name="Berekening" xfId="3" builtinId="22"/>
    <cellStyle name="Invoer" xfId="2" builtinId="20"/>
    <cellStyle name="Kop 1" xfId="1" builtinId="16"/>
    <cellStyle name="Kop 2" xfId="4" builtinId="17"/>
    <cellStyle name="Standaard" xfId="0" builtinId="0"/>
  </cellStyles>
  <dxfs count="5">
    <dxf>
      <numFmt numFmtId="164" formatCode="0.0000"/>
    </dxf>
    <dxf>
      <numFmt numFmtId="165" formatCode="0.000"/>
    </dxf>
    <dxf>
      <numFmt numFmtId="164" formatCode="0.0000"/>
    </dxf>
    <dxf>
      <numFmt numFmtId="164" formatCode="0.0000"/>
    </dxf>
    <dxf>
      <numFmt numFmtId="15" formatCode="0.00E+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V/VE - altitude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V/VE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'Ballistic entry'!$I$6:$I$46</c:f>
              <c:numCache>
                <c:formatCode>0.0000</c:formatCode>
                <c:ptCount val="41"/>
                <c:pt idx="0">
                  <c:v>0.9987175917948361</c:v>
                </c:pt>
                <c:pt idx="1">
                  <c:v>0.99824756822125238</c:v>
                </c:pt>
                <c:pt idx="2">
                  <c:v>0.99760547995675841</c:v>
                </c:pt>
                <c:pt idx="3">
                  <c:v>0.99672851734931434</c:v>
                </c:pt>
                <c:pt idx="4">
                  <c:v>0.99553109842866017</c:v>
                </c:pt>
                <c:pt idx="5">
                  <c:v>0.99389674733801558</c:v>
                </c:pt>
                <c:pt idx="6">
                  <c:v>0.99166719340371401</c:v>
                </c:pt>
                <c:pt idx="7">
                  <c:v>0.98862784230668133</c:v>
                </c:pt>
                <c:pt idx="8">
                  <c:v>0.9844886041130676</c:v>
                </c:pt>
                <c:pt idx="9">
                  <c:v>0.97885895455237659</c:v>
                </c:pt>
                <c:pt idx="10">
                  <c:v>0.97121617189187137</c:v>
                </c:pt>
                <c:pt idx="11">
                  <c:v>0.96086615900380257</c:v>
                </c:pt>
                <c:pt idx="12">
                  <c:v>0.94689754673401338</c:v>
                </c:pt>
                <c:pt idx="13">
                  <c:v>0.92813260486649873</c:v>
                </c:pt>
                <c:pt idx="14">
                  <c:v>0.90308402389227083</c:v>
                </c:pt>
                <c:pt idx="15">
                  <c:v>0.86993653125045867</c:v>
                </c:pt>
                <c:pt idx="16">
                  <c:v>0.8265884123952093</c:v>
                </c:pt>
                <c:pt idx="17">
                  <c:v>0.77081098380671442</c:v>
                </c:pt>
                <c:pt idx="18">
                  <c:v>0.70060961469303873</c:v>
                </c:pt>
                <c:pt idx="19">
                  <c:v>0.61488069934921108</c:v>
                </c:pt>
                <c:pt idx="20">
                  <c:v>0.51441228938111772</c:v>
                </c:pt>
                <c:pt idx="21">
                  <c:v>0.40309682740804953</c:v>
                </c:pt>
                <c:pt idx="22">
                  <c:v>0.28884082009224349</c:v>
                </c:pt>
                <c:pt idx="23">
                  <c:v>0.18315031477241675</c:v>
                </c:pt>
                <c:pt idx="24">
                  <c:v>9.826017937284269E-2</c:v>
                </c:pt>
                <c:pt idx="25">
                  <c:v>4.1951105367103218E-2</c:v>
                </c:pt>
                <c:pt idx="26">
                  <c:v>1.3107305925869842E-2</c:v>
                </c:pt>
                <c:pt idx="27">
                  <c:v>2.6726737032994269E-3</c:v>
                </c:pt>
                <c:pt idx="28">
                  <c:v>3.0412497548705714E-4</c:v>
                </c:pt>
                <c:pt idx="29">
                  <c:v>1.5592011818191268E-5</c:v>
                </c:pt>
                <c:pt idx="30">
                  <c:v>2.6882910050918017E-7</c:v>
                </c:pt>
                <c:pt idx="31">
                  <c:v>1.0451024952299377E-9</c:v>
                </c:pt>
                <c:pt idx="32">
                  <c:v>5.3045142431288225E-13</c:v>
                </c:pt>
                <c:pt idx="33">
                  <c:v>1.6656352062963246E-17</c:v>
                </c:pt>
                <c:pt idx="34">
                  <c:v>1.1657859133784867E-23</c:v>
                </c:pt>
                <c:pt idx="35">
                  <c:v>4.5059302103582491E-32</c:v>
                </c:pt>
                <c:pt idx="36">
                  <c:v>1.4282468962679515E-43</c:v>
                </c:pt>
                <c:pt idx="37">
                  <c:v>2.7387950754506272E-59</c:v>
                </c:pt>
                <c:pt idx="38">
                  <c:v>9.0081259384770872E-81</c:v>
                </c:pt>
                <c:pt idx="39">
                  <c:v>3.8990369426794902E-110</c:v>
                </c:pt>
                <c:pt idx="40">
                  <c:v>2.854758656702688E-150</c:v>
                </c:pt>
              </c:numCache>
            </c:numRef>
          </c:xVal>
          <c:yVal>
            <c:numRef>
              <c:f>'Ballistic entry'!$G$6:$G$46</c:f>
              <c:numCache>
                <c:formatCode>General</c:formatCode>
                <c:ptCount val="41"/>
                <c:pt idx="0">
                  <c:v>100000</c:v>
                </c:pt>
                <c:pt idx="1">
                  <c:v>97500</c:v>
                </c:pt>
                <c:pt idx="2">
                  <c:v>95000</c:v>
                </c:pt>
                <c:pt idx="3">
                  <c:v>92500</c:v>
                </c:pt>
                <c:pt idx="4">
                  <c:v>90000</c:v>
                </c:pt>
                <c:pt idx="5">
                  <c:v>87500</c:v>
                </c:pt>
                <c:pt idx="6">
                  <c:v>85000</c:v>
                </c:pt>
                <c:pt idx="7">
                  <c:v>82500</c:v>
                </c:pt>
                <c:pt idx="8">
                  <c:v>80000</c:v>
                </c:pt>
                <c:pt idx="9">
                  <c:v>77500</c:v>
                </c:pt>
                <c:pt idx="10">
                  <c:v>75000</c:v>
                </c:pt>
                <c:pt idx="11">
                  <c:v>72500</c:v>
                </c:pt>
                <c:pt idx="12">
                  <c:v>70000</c:v>
                </c:pt>
                <c:pt idx="13">
                  <c:v>67500</c:v>
                </c:pt>
                <c:pt idx="14">
                  <c:v>65000</c:v>
                </c:pt>
                <c:pt idx="15">
                  <c:v>62500</c:v>
                </c:pt>
                <c:pt idx="16">
                  <c:v>60000</c:v>
                </c:pt>
                <c:pt idx="17">
                  <c:v>57500</c:v>
                </c:pt>
                <c:pt idx="18">
                  <c:v>55000</c:v>
                </c:pt>
                <c:pt idx="19">
                  <c:v>52500</c:v>
                </c:pt>
                <c:pt idx="20">
                  <c:v>50000</c:v>
                </c:pt>
                <c:pt idx="21">
                  <c:v>47500</c:v>
                </c:pt>
                <c:pt idx="22">
                  <c:v>45000</c:v>
                </c:pt>
                <c:pt idx="23">
                  <c:v>42500</c:v>
                </c:pt>
                <c:pt idx="24">
                  <c:v>40000</c:v>
                </c:pt>
                <c:pt idx="25">
                  <c:v>37500</c:v>
                </c:pt>
                <c:pt idx="26">
                  <c:v>35000</c:v>
                </c:pt>
                <c:pt idx="27">
                  <c:v>32500</c:v>
                </c:pt>
                <c:pt idx="28">
                  <c:v>30000</c:v>
                </c:pt>
                <c:pt idx="29">
                  <c:v>27500</c:v>
                </c:pt>
                <c:pt idx="30">
                  <c:v>25000</c:v>
                </c:pt>
                <c:pt idx="31">
                  <c:v>22500</c:v>
                </c:pt>
                <c:pt idx="32">
                  <c:v>20000</c:v>
                </c:pt>
                <c:pt idx="33">
                  <c:v>17500</c:v>
                </c:pt>
                <c:pt idx="34">
                  <c:v>15000</c:v>
                </c:pt>
                <c:pt idx="35">
                  <c:v>12500</c:v>
                </c:pt>
                <c:pt idx="36">
                  <c:v>10000</c:v>
                </c:pt>
                <c:pt idx="37">
                  <c:v>7500</c:v>
                </c:pt>
                <c:pt idx="38">
                  <c:v>5000</c:v>
                </c:pt>
                <c:pt idx="39">
                  <c:v>2500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44-4AF6-84AE-323717DB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475448"/>
        <c:axId val="789471184"/>
      </c:scatterChart>
      <c:valAx>
        <c:axId val="78947544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V/Ve [-]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71184"/>
        <c:crosses val="autoZero"/>
        <c:crossBetween val="midCat"/>
      </c:valAx>
      <c:valAx>
        <c:axId val="78947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Altitude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75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Velocity - Altitude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Altitude - Velocity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'Ballistic entry'!$J$6:$J$46</c:f>
              <c:numCache>
                <c:formatCode>General</c:formatCode>
                <c:ptCount val="41"/>
                <c:pt idx="0">
                  <c:v>6991.0231425638531</c:v>
                </c:pt>
                <c:pt idx="1">
                  <c:v>6987.7329775487669</c:v>
                </c:pt>
                <c:pt idx="2">
                  <c:v>6983.2383596973086</c:v>
                </c:pt>
                <c:pt idx="3">
                  <c:v>6977.0996214452007</c:v>
                </c:pt>
                <c:pt idx="4">
                  <c:v>6968.7176890006212</c:v>
                </c:pt>
                <c:pt idx="5">
                  <c:v>6957.2772313661089</c:v>
                </c:pt>
                <c:pt idx="6">
                  <c:v>6941.6703538259981</c:v>
                </c:pt>
                <c:pt idx="7">
                  <c:v>6920.3948961467695</c:v>
                </c:pt>
                <c:pt idx="8">
                  <c:v>6891.4202287914732</c:v>
                </c:pt>
                <c:pt idx="9">
                  <c:v>6852.0126818666358</c:v>
                </c:pt>
                <c:pt idx="10">
                  <c:v>6798.5132032430993</c:v>
                </c:pt>
                <c:pt idx="11">
                  <c:v>6726.0631130266183</c:v>
                </c:pt>
                <c:pt idx="12">
                  <c:v>6628.282827138094</c:v>
                </c:pt>
                <c:pt idx="13">
                  <c:v>6496.9282340654909</c:v>
                </c:pt>
                <c:pt idx="14">
                  <c:v>6321.5881672458954</c:v>
                </c:pt>
                <c:pt idx="15">
                  <c:v>6089.5557187532104</c:v>
                </c:pt>
                <c:pt idx="16">
                  <c:v>5786.118886766465</c:v>
                </c:pt>
                <c:pt idx="17">
                  <c:v>5395.6768866470011</c:v>
                </c:pt>
                <c:pt idx="18">
                  <c:v>4904.2673028512709</c:v>
                </c:pt>
                <c:pt idx="19">
                  <c:v>4304.1648954444772</c:v>
                </c:pt>
                <c:pt idx="20">
                  <c:v>3600.886025667824</c:v>
                </c:pt>
                <c:pt idx="21">
                  <c:v>2821.6777918563466</c:v>
                </c:pt>
                <c:pt idx="22">
                  <c:v>2021.8857406457043</c:v>
                </c:pt>
                <c:pt idx="23">
                  <c:v>1282.0522034069172</c:v>
                </c:pt>
                <c:pt idx="24">
                  <c:v>687.8212556098988</c:v>
                </c:pt>
                <c:pt idx="25">
                  <c:v>293.65773756972254</c:v>
                </c:pt>
                <c:pt idx="26">
                  <c:v>91.751141481088894</c:v>
                </c:pt>
                <c:pt idx="27">
                  <c:v>18.708715923095987</c:v>
                </c:pt>
                <c:pt idx="28">
                  <c:v>2.1288748284093999</c:v>
                </c:pt>
                <c:pt idx="29">
                  <c:v>0.10914408272733887</c:v>
                </c:pt>
                <c:pt idx="30">
                  <c:v>1.8818037035642611E-3</c:v>
                </c:pt>
                <c:pt idx="31">
                  <c:v>7.3157174666095636E-6</c:v>
                </c:pt>
                <c:pt idx="32">
                  <c:v>3.713159970190176E-9</c:v>
                </c:pt>
                <c:pt idx="33">
                  <c:v>1.1659446444074274E-13</c:v>
                </c:pt>
                <c:pt idx="34">
                  <c:v>8.1605013936494072E-20</c:v>
                </c:pt>
                <c:pt idx="35">
                  <c:v>3.1541511472507742E-28</c:v>
                </c:pt>
                <c:pt idx="36">
                  <c:v>9.9977282738756607E-40</c:v>
                </c:pt>
                <c:pt idx="37">
                  <c:v>1.9171565528154391E-55</c:v>
                </c:pt>
                <c:pt idx="38">
                  <c:v>6.3056881569339614E-77</c:v>
                </c:pt>
                <c:pt idx="39">
                  <c:v>2.7293258598756431E-106</c:v>
                </c:pt>
                <c:pt idx="40">
                  <c:v>1.9983310596918817E-146</c:v>
                </c:pt>
              </c:numCache>
            </c:numRef>
          </c:xVal>
          <c:yVal>
            <c:numRef>
              <c:f>'Ballistic entry'!$G$6:$G$46</c:f>
              <c:numCache>
                <c:formatCode>General</c:formatCode>
                <c:ptCount val="41"/>
                <c:pt idx="0">
                  <c:v>100000</c:v>
                </c:pt>
                <c:pt idx="1">
                  <c:v>97500</c:v>
                </c:pt>
                <c:pt idx="2">
                  <c:v>95000</c:v>
                </c:pt>
                <c:pt idx="3">
                  <c:v>92500</c:v>
                </c:pt>
                <c:pt idx="4">
                  <c:v>90000</c:v>
                </c:pt>
                <c:pt idx="5">
                  <c:v>87500</c:v>
                </c:pt>
                <c:pt idx="6">
                  <c:v>85000</c:v>
                </c:pt>
                <c:pt idx="7">
                  <c:v>82500</c:v>
                </c:pt>
                <c:pt idx="8">
                  <c:v>80000</c:v>
                </c:pt>
                <c:pt idx="9">
                  <c:v>77500</c:v>
                </c:pt>
                <c:pt idx="10">
                  <c:v>75000</c:v>
                </c:pt>
                <c:pt idx="11">
                  <c:v>72500</c:v>
                </c:pt>
                <c:pt idx="12">
                  <c:v>70000</c:v>
                </c:pt>
                <c:pt idx="13">
                  <c:v>67500</c:v>
                </c:pt>
                <c:pt idx="14">
                  <c:v>65000</c:v>
                </c:pt>
                <c:pt idx="15">
                  <c:v>62500</c:v>
                </c:pt>
                <c:pt idx="16">
                  <c:v>60000</c:v>
                </c:pt>
                <c:pt idx="17">
                  <c:v>57500</c:v>
                </c:pt>
                <c:pt idx="18">
                  <c:v>55000</c:v>
                </c:pt>
                <c:pt idx="19">
                  <c:v>52500</c:v>
                </c:pt>
                <c:pt idx="20">
                  <c:v>50000</c:v>
                </c:pt>
                <c:pt idx="21">
                  <c:v>47500</c:v>
                </c:pt>
                <c:pt idx="22">
                  <c:v>45000</c:v>
                </c:pt>
                <c:pt idx="23">
                  <c:v>42500</c:v>
                </c:pt>
                <c:pt idx="24">
                  <c:v>40000</c:v>
                </c:pt>
                <c:pt idx="25">
                  <c:v>37500</c:v>
                </c:pt>
                <c:pt idx="26">
                  <c:v>35000</c:v>
                </c:pt>
                <c:pt idx="27">
                  <c:v>32500</c:v>
                </c:pt>
                <c:pt idx="28">
                  <c:v>30000</c:v>
                </c:pt>
                <c:pt idx="29">
                  <c:v>27500</c:v>
                </c:pt>
                <c:pt idx="30">
                  <c:v>25000</c:v>
                </c:pt>
                <c:pt idx="31">
                  <c:v>22500</c:v>
                </c:pt>
                <c:pt idx="32">
                  <c:v>20000</c:v>
                </c:pt>
                <c:pt idx="33">
                  <c:v>17500</c:v>
                </c:pt>
                <c:pt idx="34">
                  <c:v>15000</c:v>
                </c:pt>
                <c:pt idx="35">
                  <c:v>12500</c:v>
                </c:pt>
                <c:pt idx="36">
                  <c:v>10000</c:v>
                </c:pt>
                <c:pt idx="37">
                  <c:v>7500</c:v>
                </c:pt>
                <c:pt idx="38">
                  <c:v>5000</c:v>
                </c:pt>
                <c:pt idx="39">
                  <c:v>2500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68-480F-A99F-960046DF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496768"/>
        <c:axId val="789497096"/>
      </c:scatterChart>
      <c:valAx>
        <c:axId val="78949676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Velocity [m/s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97096"/>
        <c:crosses val="autoZero"/>
        <c:crossBetween val="midCat"/>
      </c:valAx>
      <c:valAx>
        <c:axId val="789497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Altitude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49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Deceleration - altitude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'Ballistic entry'!$L$6:$L$46</c:f>
              <c:numCache>
                <c:formatCode>General</c:formatCode>
                <c:ptCount val="41"/>
                <c:pt idx="0">
                  <c:v>2.7889874338090925E-2</c:v>
                </c:pt>
                <c:pt idx="1">
                  <c:v>3.8085065369143654E-2</c:v>
                </c:pt>
                <c:pt idx="2">
                  <c:v>5.1989167283562357E-2</c:v>
                </c:pt>
                <c:pt idx="3">
                  <c:v>7.0935886858182945E-2</c:v>
                </c:pt>
                <c:pt idx="4">
                  <c:v>9.6725040999985898E-2</c:v>
                </c:pt>
                <c:pt idx="5">
                  <c:v>0.13177372552757197</c:v>
                </c:pt>
                <c:pt idx="6">
                  <c:v>0.17930615740509975</c:v>
                </c:pt>
                <c:pt idx="7">
                  <c:v>0.24358245955154101</c:v>
                </c:pt>
                <c:pt idx="8">
                  <c:v>0.33015566185791062</c:v>
                </c:pt>
                <c:pt idx="9">
                  <c:v>0.44612301075319527</c:v>
                </c:pt>
                <c:pt idx="10">
                  <c:v>0.60029292455193817</c:v>
                </c:pt>
                <c:pt idx="11">
                  <c:v>0.80310852456428583</c:v>
                </c:pt>
                <c:pt idx="12">
                  <c:v>1.0660349611036957</c:v>
                </c:pt>
                <c:pt idx="13">
                  <c:v>1.3999178452729157</c:v>
                </c:pt>
                <c:pt idx="14">
                  <c:v>1.8115729826346689</c:v>
                </c:pt>
                <c:pt idx="15">
                  <c:v>2.2976912955186841</c:v>
                </c:pt>
                <c:pt idx="16">
                  <c:v>2.8353860155976887</c:v>
                </c:pt>
                <c:pt idx="17">
                  <c:v>3.3701278929709715</c:v>
                </c:pt>
                <c:pt idx="18">
                  <c:v>3.8055707870834881</c:v>
                </c:pt>
                <c:pt idx="19">
                  <c:v>4.0065112486305807</c:v>
                </c:pt>
                <c:pt idx="20">
                  <c:v>3.8328722165893412</c:v>
                </c:pt>
                <c:pt idx="21">
                  <c:v>3.2168992207070697</c:v>
                </c:pt>
                <c:pt idx="22">
                  <c:v>2.2576304800847993</c:v>
                </c:pt>
                <c:pt idx="23">
                  <c:v>1.2407037230281415</c:v>
                </c:pt>
                <c:pt idx="24">
                  <c:v>0.48811806100840505</c:v>
                </c:pt>
                <c:pt idx="25">
                  <c:v>0.12161121146450381</c:v>
                </c:pt>
                <c:pt idx="26">
                  <c:v>1.6226718251350733E-2</c:v>
                </c:pt>
                <c:pt idx="27">
                  <c:v>9.221736958756313E-4</c:v>
                </c:pt>
                <c:pt idx="28">
                  <c:v>1.6320822759489827E-5</c:v>
                </c:pt>
                <c:pt idx="29">
                  <c:v>5.8635308001934022E-8</c:v>
                </c:pt>
                <c:pt idx="30">
                  <c:v>2.3824537778736793E-11</c:v>
                </c:pt>
                <c:pt idx="31">
                  <c:v>4.9216046108822446E-16</c:v>
                </c:pt>
                <c:pt idx="32">
                  <c:v>1.7329946289788194E-22</c:v>
                </c:pt>
                <c:pt idx="33">
                  <c:v>2.3355156745019623E-31</c:v>
                </c:pt>
                <c:pt idx="34">
                  <c:v>1.5637871305819313E-43</c:v>
                </c:pt>
                <c:pt idx="35">
                  <c:v>3.1931989338141632E-60</c:v>
                </c:pt>
                <c:pt idx="36">
                  <c:v>4.3851116682563982E-83</c:v>
                </c:pt>
                <c:pt idx="37">
                  <c:v>2.203992851409311E-114</c:v>
                </c:pt>
                <c:pt idx="38">
                  <c:v>3.2589449841667972E-157</c:v>
                </c:pt>
                <c:pt idx="39">
                  <c:v>8.3452597008878437E-216</c:v>
                </c:pt>
                <c:pt idx="40">
                  <c:v>6.1147820056979591E-296</c:v>
                </c:pt>
              </c:numCache>
            </c:numRef>
          </c:xVal>
          <c:yVal>
            <c:numRef>
              <c:f>'Ballistic entry'!$G$6:$G$46</c:f>
              <c:numCache>
                <c:formatCode>General</c:formatCode>
                <c:ptCount val="41"/>
                <c:pt idx="0">
                  <c:v>100000</c:v>
                </c:pt>
                <c:pt idx="1">
                  <c:v>97500</c:v>
                </c:pt>
                <c:pt idx="2">
                  <c:v>95000</c:v>
                </c:pt>
                <c:pt idx="3">
                  <c:v>92500</c:v>
                </c:pt>
                <c:pt idx="4">
                  <c:v>90000</c:v>
                </c:pt>
                <c:pt idx="5">
                  <c:v>87500</c:v>
                </c:pt>
                <c:pt idx="6">
                  <c:v>85000</c:v>
                </c:pt>
                <c:pt idx="7">
                  <c:v>82500</c:v>
                </c:pt>
                <c:pt idx="8">
                  <c:v>80000</c:v>
                </c:pt>
                <c:pt idx="9">
                  <c:v>77500</c:v>
                </c:pt>
                <c:pt idx="10">
                  <c:v>75000</c:v>
                </c:pt>
                <c:pt idx="11">
                  <c:v>72500</c:v>
                </c:pt>
                <c:pt idx="12">
                  <c:v>70000</c:v>
                </c:pt>
                <c:pt idx="13">
                  <c:v>67500</c:v>
                </c:pt>
                <c:pt idx="14">
                  <c:v>65000</c:v>
                </c:pt>
                <c:pt idx="15">
                  <c:v>62500</c:v>
                </c:pt>
                <c:pt idx="16">
                  <c:v>60000</c:v>
                </c:pt>
                <c:pt idx="17">
                  <c:v>57500</c:v>
                </c:pt>
                <c:pt idx="18">
                  <c:v>55000</c:v>
                </c:pt>
                <c:pt idx="19">
                  <c:v>52500</c:v>
                </c:pt>
                <c:pt idx="20">
                  <c:v>50000</c:v>
                </c:pt>
                <c:pt idx="21">
                  <c:v>47500</c:v>
                </c:pt>
                <c:pt idx="22">
                  <c:v>45000</c:v>
                </c:pt>
                <c:pt idx="23">
                  <c:v>42500</c:v>
                </c:pt>
                <c:pt idx="24">
                  <c:v>40000</c:v>
                </c:pt>
                <c:pt idx="25">
                  <c:v>37500</c:v>
                </c:pt>
                <c:pt idx="26">
                  <c:v>35000</c:v>
                </c:pt>
                <c:pt idx="27">
                  <c:v>32500</c:v>
                </c:pt>
                <c:pt idx="28">
                  <c:v>30000</c:v>
                </c:pt>
                <c:pt idx="29">
                  <c:v>27500</c:v>
                </c:pt>
                <c:pt idx="30">
                  <c:v>25000</c:v>
                </c:pt>
                <c:pt idx="31">
                  <c:v>22500</c:v>
                </c:pt>
                <c:pt idx="32">
                  <c:v>20000</c:v>
                </c:pt>
                <c:pt idx="33">
                  <c:v>17500</c:v>
                </c:pt>
                <c:pt idx="34">
                  <c:v>15000</c:v>
                </c:pt>
                <c:pt idx="35">
                  <c:v>12500</c:v>
                </c:pt>
                <c:pt idx="36">
                  <c:v>10000</c:v>
                </c:pt>
                <c:pt idx="37">
                  <c:v>7500</c:v>
                </c:pt>
                <c:pt idx="38">
                  <c:v>5000</c:v>
                </c:pt>
                <c:pt idx="39">
                  <c:v>2500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01-4BE4-9BD3-9F0262B48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21128"/>
        <c:axId val="352226680"/>
      </c:scatterChart>
      <c:valAx>
        <c:axId val="389821128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Deceleration [m/s2]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226680"/>
        <c:crosses val="autoZero"/>
        <c:crossBetween val="midCat"/>
      </c:valAx>
      <c:valAx>
        <c:axId val="35222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Altitude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821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Max heat load in stagnation</a:t>
            </a:r>
            <a:r>
              <a:rPr lang="en-GB" baseline="0"/>
              <a:t> point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'Ballistic entry'!$N$6:$N$46</c:f>
              <c:numCache>
                <c:formatCode>0.0000</c:formatCode>
                <c:ptCount val="41"/>
                <c:pt idx="0">
                  <c:v>0.14411308650247637</c:v>
                </c:pt>
                <c:pt idx="1">
                  <c:v>0.16824749849648932</c:v>
                </c:pt>
                <c:pt idx="2">
                  <c:v>0.19632193424290351</c:v>
                </c:pt>
                <c:pt idx="3">
                  <c:v>0.2289188264211284</c:v>
                </c:pt>
                <c:pt idx="4">
                  <c:v>0.26666981815280366</c:v>
                </c:pt>
                <c:pt idx="5">
                  <c:v>0.31023564285808497</c:v>
                </c:pt>
                <c:pt idx="6">
                  <c:v>0.36026679434097447</c:v>
                </c:pt>
                <c:pt idx="7">
                  <c:v>0.41733366698548219</c:v>
                </c:pt>
                <c:pt idx="8">
                  <c:v>0.48180965964954758</c:v>
                </c:pt>
                <c:pt idx="9">
                  <c:v>0.55368440290846843</c:v>
                </c:pt>
                <c:pt idx="10">
                  <c:v>0.63227813591062587</c:v>
                </c:pt>
                <c:pt idx="11">
                  <c:v>0.71582630794891866</c:v>
                </c:pt>
                <c:pt idx="12">
                  <c:v>0.800915037880781</c:v>
                </c:pt>
                <c:pt idx="13">
                  <c:v>0.88179183922284976</c:v>
                </c:pt>
                <c:pt idx="14">
                  <c:v>0.94968368628918298</c:v>
                </c:pt>
                <c:pt idx="15">
                  <c:v>0.99246618370470319</c:v>
                </c:pt>
                <c:pt idx="16">
                  <c:v>0.99535834862923367</c:v>
                </c:pt>
                <c:pt idx="17">
                  <c:v>0.94365603485951599</c:v>
                </c:pt>
                <c:pt idx="18">
                  <c:v>0.82843193043679353</c:v>
                </c:pt>
                <c:pt idx="19">
                  <c:v>0.65472608904955898</c:v>
                </c:pt>
                <c:pt idx="20">
                  <c:v>0.44820797785985195</c:v>
                </c:pt>
                <c:pt idx="21">
                  <c:v>0.25213447339481432</c:v>
                </c:pt>
                <c:pt idx="22">
                  <c:v>0.10845218596077726</c:v>
                </c:pt>
                <c:pt idx="23">
                  <c:v>3.2325416023195191E-2</c:v>
                </c:pt>
                <c:pt idx="24">
                  <c:v>5.8359597140759554E-3</c:v>
                </c:pt>
                <c:pt idx="25">
                  <c:v>5.3096802163600727E-4</c:v>
                </c:pt>
                <c:pt idx="26">
                  <c:v>1.8933764069727728E-5</c:v>
                </c:pt>
                <c:pt idx="27">
                  <c:v>1.876691935254094E-7</c:v>
                </c:pt>
                <c:pt idx="28">
                  <c:v>3.2327337660302169E-10</c:v>
                </c:pt>
                <c:pt idx="29">
                  <c:v>5.0930584146880807E-14</c:v>
                </c:pt>
                <c:pt idx="30">
                  <c:v>3.0518244001970419E-19</c:v>
                </c:pt>
                <c:pt idx="31">
                  <c:v>2.0963600313963167E-26</c:v>
                </c:pt>
                <c:pt idx="32">
                  <c:v>3.2046794057858224E-36</c:v>
                </c:pt>
                <c:pt idx="33">
                  <c:v>1.1599677590391188E-49</c:v>
                </c:pt>
                <c:pt idx="34">
                  <c:v>4.6496596618063772E-68</c:v>
                </c:pt>
                <c:pt idx="35">
                  <c:v>3.1388940079893372E-93</c:v>
                </c:pt>
                <c:pt idx="36">
                  <c:v>1.168669333149617E-127</c:v>
                </c:pt>
                <c:pt idx="37">
                  <c:v>9.6342721190083662E-175</c:v>
                </c:pt>
                <c:pt idx="38">
                  <c:v>4.0077641331595232E-239</c:v>
                </c:pt>
                <c:pt idx="39">
                  <c:v>0</c:v>
                </c:pt>
                <c:pt idx="40">
                  <c:v>0</c:v>
                </c:pt>
              </c:numCache>
            </c:numRef>
          </c:xVal>
          <c:yVal>
            <c:numRef>
              <c:f>'Ballistic entry'!$G$6:$G$46</c:f>
              <c:numCache>
                <c:formatCode>General</c:formatCode>
                <c:ptCount val="41"/>
                <c:pt idx="0">
                  <c:v>100000</c:v>
                </c:pt>
                <c:pt idx="1">
                  <c:v>97500</c:v>
                </c:pt>
                <c:pt idx="2">
                  <c:v>95000</c:v>
                </c:pt>
                <c:pt idx="3">
                  <c:v>92500</c:v>
                </c:pt>
                <c:pt idx="4">
                  <c:v>90000</c:v>
                </c:pt>
                <c:pt idx="5">
                  <c:v>87500</c:v>
                </c:pt>
                <c:pt idx="6">
                  <c:v>85000</c:v>
                </c:pt>
                <c:pt idx="7">
                  <c:v>82500</c:v>
                </c:pt>
                <c:pt idx="8">
                  <c:v>80000</c:v>
                </c:pt>
                <c:pt idx="9">
                  <c:v>77500</c:v>
                </c:pt>
                <c:pt idx="10">
                  <c:v>75000</c:v>
                </c:pt>
                <c:pt idx="11">
                  <c:v>72500</c:v>
                </c:pt>
                <c:pt idx="12">
                  <c:v>70000</c:v>
                </c:pt>
                <c:pt idx="13">
                  <c:v>67500</c:v>
                </c:pt>
                <c:pt idx="14">
                  <c:v>65000</c:v>
                </c:pt>
                <c:pt idx="15">
                  <c:v>62500</c:v>
                </c:pt>
                <c:pt idx="16">
                  <c:v>60000</c:v>
                </c:pt>
                <c:pt idx="17">
                  <c:v>57500</c:v>
                </c:pt>
                <c:pt idx="18">
                  <c:v>55000</c:v>
                </c:pt>
                <c:pt idx="19">
                  <c:v>52500</c:v>
                </c:pt>
                <c:pt idx="20">
                  <c:v>50000</c:v>
                </c:pt>
                <c:pt idx="21">
                  <c:v>47500</c:v>
                </c:pt>
                <c:pt idx="22">
                  <c:v>45000</c:v>
                </c:pt>
                <c:pt idx="23">
                  <c:v>42500</c:v>
                </c:pt>
                <c:pt idx="24">
                  <c:v>40000</c:v>
                </c:pt>
                <c:pt idx="25">
                  <c:v>37500</c:v>
                </c:pt>
                <c:pt idx="26">
                  <c:v>35000</c:v>
                </c:pt>
                <c:pt idx="27">
                  <c:v>32500</c:v>
                </c:pt>
                <c:pt idx="28">
                  <c:v>30000</c:v>
                </c:pt>
                <c:pt idx="29">
                  <c:v>27500</c:v>
                </c:pt>
                <c:pt idx="30">
                  <c:v>25000</c:v>
                </c:pt>
                <c:pt idx="31">
                  <c:v>22500</c:v>
                </c:pt>
                <c:pt idx="32">
                  <c:v>20000</c:v>
                </c:pt>
                <c:pt idx="33">
                  <c:v>17500</c:v>
                </c:pt>
                <c:pt idx="34">
                  <c:v>15000</c:v>
                </c:pt>
                <c:pt idx="35">
                  <c:v>12500</c:v>
                </c:pt>
                <c:pt idx="36">
                  <c:v>10000</c:v>
                </c:pt>
                <c:pt idx="37">
                  <c:v>7500</c:v>
                </c:pt>
                <c:pt idx="38">
                  <c:v>5000</c:v>
                </c:pt>
                <c:pt idx="39">
                  <c:v>2500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90-4B40-8DFE-C2767F42B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899952"/>
        <c:axId val="827896672"/>
      </c:scatterChart>
      <c:valAx>
        <c:axId val="827899952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Stagnation heat</a:t>
                </a:r>
                <a:r>
                  <a:rPr lang="en-GB" baseline="0"/>
                  <a:t>, q/qc [-]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96672"/>
        <c:crosses val="autoZero"/>
        <c:crossBetween val="midCat"/>
      </c:valAx>
      <c:valAx>
        <c:axId val="8278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Altitude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99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Heat flux in stagnation</a:t>
            </a:r>
            <a:r>
              <a:rPr lang="en-GB" baseline="0"/>
              <a:t> point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'Ballistic entry'!$M$6:$M$46</c:f>
              <c:numCache>
                <c:formatCode>0.000</c:formatCode>
                <c:ptCount val="41"/>
                <c:pt idx="0">
                  <c:v>32.648614024842054</c:v>
                </c:pt>
                <c:pt idx="1">
                  <c:v>38.116230610067518</c:v>
                </c:pt>
                <c:pt idx="2">
                  <c:v>44.476453951992958</c:v>
                </c:pt>
                <c:pt idx="3">
                  <c:v>51.861233342710818</c:v>
                </c:pt>
                <c:pt idx="4">
                  <c:v>60.41366662975517</c:v>
                </c:pt>
                <c:pt idx="5">
                  <c:v>70.28344202626063</c:v>
                </c:pt>
                <c:pt idx="6">
                  <c:v>81.617927974940756</c:v>
                </c:pt>
                <c:pt idx="7">
                  <c:v>94.546346509251933</c:v>
                </c:pt>
                <c:pt idx="8">
                  <c:v>109.15329060743021</c:v>
                </c:pt>
                <c:pt idx="9">
                  <c:v>125.43641109111212</c:v>
                </c:pt>
                <c:pt idx="10">
                  <c:v>143.24170910972606</c:v>
                </c:pt>
                <c:pt idx="11">
                  <c:v>162.1694282194853</c:v>
                </c:pt>
                <c:pt idx="12">
                  <c:v>181.44615852087719</c:v>
                </c:pt>
                <c:pt idx="13">
                  <c:v>199.76868241280454</c:v>
                </c:pt>
                <c:pt idx="14">
                  <c:v>215.14948344966393</c:v>
                </c:pt>
                <c:pt idx="15">
                  <c:v>224.84179716687871</c:v>
                </c:pt>
                <c:pt idx="16">
                  <c:v>225.49701300194846</c:v>
                </c:pt>
                <c:pt idx="17">
                  <c:v>213.7839276227815</c:v>
                </c:pt>
                <c:pt idx="18">
                  <c:v>187.68007124891287</c:v>
                </c:pt>
                <c:pt idx="19">
                  <c:v>148.3272608487639</c:v>
                </c:pt>
                <c:pt idx="20">
                  <c:v>101.54087756457645</c:v>
                </c:pt>
                <c:pt idx="21">
                  <c:v>57.120705024124213</c:v>
                </c:pt>
                <c:pt idx="22">
                  <c:v>24.569687913269043</c:v>
                </c:pt>
                <c:pt idx="23">
                  <c:v>7.3232768553298806</c:v>
                </c:pt>
                <c:pt idx="24">
                  <c:v>1.3221283423564603</c:v>
                </c:pt>
                <c:pt idx="25">
                  <c:v>0.12029004734160628</c:v>
                </c:pt>
                <c:pt idx="26">
                  <c:v>4.2894172219352013E-3</c:v>
                </c:pt>
                <c:pt idx="27">
                  <c:v>4.2516187894283666E-5</c:v>
                </c:pt>
                <c:pt idx="28">
                  <c:v>7.3237121994733164E-8</c:v>
                </c:pt>
                <c:pt idx="29">
                  <c:v>1.1538251134761924E-11</c:v>
                </c:pt>
                <c:pt idx="30">
                  <c:v>6.9138646136702944E-17</c:v>
                </c:pt>
                <c:pt idx="31">
                  <c:v>4.7492737254633433E-24</c:v>
                </c:pt>
                <c:pt idx="32">
                  <c:v>7.2601554468173166E-34</c:v>
                </c:pt>
                <c:pt idx="33">
                  <c:v>2.6278903994938876E-47</c:v>
                </c:pt>
                <c:pt idx="34">
                  <c:v>1.0533737589652183E-65</c:v>
                </c:pt>
                <c:pt idx="35">
                  <c:v>7.1111195671998708E-91</c:v>
                </c:pt>
                <c:pt idx="36">
                  <c:v>2.6476036914257266E-125</c:v>
                </c:pt>
                <c:pt idx="37">
                  <c:v>2.18263059558019E-172</c:v>
                </c:pt>
                <c:pt idx="38">
                  <c:v>9.0795324325998512E-237</c:v>
                </c:pt>
                <c:pt idx="39">
                  <c:v>0</c:v>
                </c:pt>
                <c:pt idx="40">
                  <c:v>0</c:v>
                </c:pt>
              </c:numCache>
            </c:numRef>
          </c:xVal>
          <c:yVal>
            <c:numRef>
              <c:f>'Ballistic entry'!$G$6:$G$46</c:f>
              <c:numCache>
                <c:formatCode>General</c:formatCode>
                <c:ptCount val="41"/>
                <c:pt idx="0">
                  <c:v>100000</c:v>
                </c:pt>
                <c:pt idx="1">
                  <c:v>97500</c:v>
                </c:pt>
                <c:pt idx="2">
                  <c:v>95000</c:v>
                </c:pt>
                <c:pt idx="3">
                  <c:v>92500</c:v>
                </c:pt>
                <c:pt idx="4">
                  <c:v>90000</c:v>
                </c:pt>
                <c:pt idx="5">
                  <c:v>87500</c:v>
                </c:pt>
                <c:pt idx="6">
                  <c:v>85000</c:v>
                </c:pt>
                <c:pt idx="7">
                  <c:v>82500</c:v>
                </c:pt>
                <c:pt idx="8">
                  <c:v>80000</c:v>
                </c:pt>
                <c:pt idx="9">
                  <c:v>77500</c:v>
                </c:pt>
                <c:pt idx="10">
                  <c:v>75000</c:v>
                </c:pt>
                <c:pt idx="11">
                  <c:v>72500</c:v>
                </c:pt>
                <c:pt idx="12">
                  <c:v>70000</c:v>
                </c:pt>
                <c:pt idx="13">
                  <c:v>67500</c:v>
                </c:pt>
                <c:pt idx="14">
                  <c:v>65000</c:v>
                </c:pt>
                <c:pt idx="15">
                  <c:v>62500</c:v>
                </c:pt>
                <c:pt idx="16">
                  <c:v>60000</c:v>
                </c:pt>
                <c:pt idx="17">
                  <c:v>57500</c:v>
                </c:pt>
                <c:pt idx="18">
                  <c:v>55000</c:v>
                </c:pt>
                <c:pt idx="19">
                  <c:v>52500</c:v>
                </c:pt>
                <c:pt idx="20">
                  <c:v>50000</c:v>
                </c:pt>
                <c:pt idx="21">
                  <c:v>47500</c:v>
                </c:pt>
                <c:pt idx="22">
                  <c:v>45000</c:v>
                </c:pt>
                <c:pt idx="23">
                  <c:v>42500</c:v>
                </c:pt>
                <c:pt idx="24">
                  <c:v>40000</c:v>
                </c:pt>
                <c:pt idx="25">
                  <c:v>37500</c:v>
                </c:pt>
                <c:pt idx="26">
                  <c:v>35000</c:v>
                </c:pt>
                <c:pt idx="27">
                  <c:v>32500</c:v>
                </c:pt>
                <c:pt idx="28">
                  <c:v>30000</c:v>
                </c:pt>
                <c:pt idx="29">
                  <c:v>27500</c:v>
                </c:pt>
                <c:pt idx="30">
                  <c:v>25000</c:v>
                </c:pt>
                <c:pt idx="31">
                  <c:v>22500</c:v>
                </c:pt>
                <c:pt idx="32">
                  <c:v>20000</c:v>
                </c:pt>
                <c:pt idx="33">
                  <c:v>17500</c:v>
                </c:pt>
                <c:pt idx="34">
                  <c:v>15000</c:v>
                </c:pt>
                <c:pt idx="35">
                  <c:v>12500</c:v>
                </c:pt>
                <c:pt idx="36">
                  <c:v>10000</c:v>
                </c:pt>
                <c:pt idx="37">
                  <c:v>7500</c:v>
                </c:pt>
                <c:pt idx="38">
                  <c:v>5000</c:v>
                </c:pt>
                <c:pt idx="39">
                  <c:v>2500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C1-4A45-8297-E3131C8F3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899952"/>
        <c:axId val="827896672"/>
      </c:scatterChart>
      <c:valAx>
        <c:axId val="8278999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stagnation point heat flux [kW/m2]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96672"/>
        <c:crosses val="autoZero"/>
        <c:crossBetween val="midCat"/>
      </c:valAx>
      <c:valAx>
        <c:axId val="82789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Altitude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99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276586</xdr:colOff>
      <xdr:row>4</xdr:row>
      <xdr:rowOff>83284</xdr:rowOff>
    </xdr:from>
    <xdr:to>
      <xdr:col>22</xdr:col>
      <xdr:colOff>581386</xdr:colOff>
      <xdr:row>18</xdr:row>
      <xdr:rowOff>159484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803A09E-BA5B-4495-B136-C4E5101F9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67837</xdr:colOff>
      <xdr:row>4</xdr:row>
      <xdr:rowOff>89767</xdr:rowOff>
    </xdr:from>
    <xdr:to>
      <xdr:col>30</xdr:col>
      <xdr:colOff>372637</xdr:colOff>
      <xdr:row>18</xdr:row>
      <xdr:rowOff>165967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1576648-8EEF-4ADB-BEA8-82548B4734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263219</xdr:colOff>
      <xdr:row>19</xdr:row>
      <xdr:rowOff>12606</xdr:rowOff>
    </xdr:from>
    <xdr:to>
      <xdr:col>22</xdr:col>
      <xdr:colOff>568299</xdr:colOff>
      <xdr:row>33</xdr:row>
      <xdr:rowOff>88806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E8EAFDF-BB68-45A9-99E3-E7E9E4180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252932</xdr:colOff>
      <xdr:row>33</xdr:row>
      <xdr:rowOff>174010</xdr:rowOff>
    </xdr:from>
    <xdr:to>
      <xdr:col>22</xdr:col>
      <xdr:colOff>581905</xdr:colOff>
      <xdr:row>48</xdr:row>
      <xdr:rowOff>59710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EB3FB99C-8641-4292-B0AE-A73FB80DE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100851</xdr:colOff>
      <xdr:row>34</xdr:row>
      <xdr:rowOff>4802</xdr:rowOff>
    </xdr:from>
    <xdr:to>
      <xdr:col>30</xdr:col>
      <xdr:colOff>429824</xdr:colOff>
      <xdr:row>48</xdr:row>
      <xdr:rowOff>81002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FDC1398C-AF33-4410-8DA5-C6B50782AA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136071</xdr:colOff>
      <xdr:row>0</xdr:row>
      <xdr:rowOff>176893</xdr:rowOff>
    </xdr:from>
    <xdr:to>
      <xdr:col>0</xdr:col>
      <xdr:colOff>1796142</xdr:colOff>
      <xdr:row>6</xdr:row>
      <xdr:rowOff>141908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CAB02AFB-3EBA-4C40-8681-B2CBDED7B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176893"/>
          <a:ext cx="1660071" cy="19244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740510D-D249-4C98-B834-D50DC8D2F8D2}" name="Tabel2" displayName="Tabel2" ref="G5:N46" totalsRowShown="0">
  <autoFilter ref="G5:N46" xr:uid="{B05BB9C7-5443-4BD9-824D-F78B208D64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7E64A12-8E7F-4C38-94F1-B1A4262843D4}" name="Altitude"/>
    <tableColumn id="2" xr3:uid="{46189F3A-F87A-4E88-9691-3A861B56ECA7}" name="Density" dataDxfId="4">
      <calculatedColumnFormula>$D$6*EXP(-G6/$D$7)</calculatedColumnFormula>
    </tableColumn>
    <tableColumn id="3" xr3:uid="{3277B52A-BCD5-4E60-9C19-2C853CE61ECB}" name="V/VE" dataDxfId="3">
      <calculatedColumnFormula>EXP(0.5*(($D$5*H6)/($D$13*$D$8*SIN($D$18))))</calculatedColumnFormula>
    </tableColumn>
    <tableColumn id="4" xr3:uid="{2C8CE9EA-9EF4-47DC-B80B-FA9B77F6AB73}" name="Velocity">
      <calculatedColumnFormula>I6*$D$16</calculatedColumnFormula>
    </tableColumn>
    <tableColumn id="5" xr3:uid="{7104F304-7A4D-4451-805A-169555176F4B}" name="Deceleration [m/s2]" dataDxfId="2">
      <calculatedColumnFormula>$D$8*SIN($D$18)*$D$16^2*I6^2*LN(I6)</calculatedColumnFormula>
    </tableColumn>
    <tableColumn id="6" xr3:uid="{DB5AE741-5B82-43B0-A566-8BE4C0731C35}" name="Deceleration [g]">
      <calculatedColumnFormula>K6/9.81</calculatedColumnFormula>
    </tableColumn>
    <tableColumn id="7" xr3:uid="{30310B82-A2D6-437D-A43B-17E0FA7E2967}" name="qc" dataDxfId="1">
      <calculatedColumnFormula>(($D$20/($D$14^$D$21))*H6^(1-$D$21)*J6^$D$22)/1000</calculatedColumnFormula>
    </tableColumn>
    <tableColumn id="8" xr3:uid="{DF3EC04D-5697-41EB-AEB6-909764C2413F}" name="qc/qmax" dataDxfId="0">
      <calculatedColumnFormula>((3*EXP(1))/(1-$D$21))^(1-$D$21)*ABS(LN(I6))^(1-$D$21)*I6^3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7B23-A5B2-4671-9E1C-4267ACD46FD7}">
  <dimension ref="A1:AG52"/>
  <sheetViews>
    <sheetView tabSelected="1" zoomScale="70" zoomScaleNormal="70" workbookViewId="0">
      <selection activeCell="D29" sqref="D29"/>
    </sheetView>
  </sheetViews>
  <sheetFormatPr defaultColWidth="0" defaultRowHeight="15" zeroHeight="1" x14ac:dyDescent="0.25"/>
  <cols>
    <col min="1" max="1" width="29.140625" style="7" customWidth="1"/>
    <col min="2" max="2" width="3.85546875" customWidth="1"/>
    <col min="3" max="3" width="20.28515625" bestFit="1" customWidth="1"/>
    <col min="4" max="4" width="14.85546875" bestFit="1" customWidth="1"/>
    <col min="5" max="5" width="7.140625" bestFit="1" customWidth="1"/>
    <col min="6" max="6" width="9.140625" customWidth="1"/>
    <col min="7" max="14" width="11.5703125" customWidth="1"/>
    <col min="15" max="15" width="3.5703125" customWidth="1"/>
    <col min="16" max="32" width="9.140625" customWidth="1"/>
    <col min="33" max="33" width="0" hidden="1" customWidth="1"/>
    <col min="34" max="16384" width="9.140625" hidden="1"/>
  </cols>
  <sheetData>
    <row r="1" spans="1:33" ht="68.25" customHeight="1" thickBot="1" x14ac:dyDescent="0.3">
      <c r="B1" s="5"/>
      <c r="C1" s="15" t="s">
        <v>0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2"/>
      <c r="AG1" s="2"/>
    </row>
    <row r="2" spans="1:33" ht="16.5" thickTop="1" thickBot="1" x14ac:dyDescent="0.3">
      <c r="B2" s="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2"/>
      <c r="AG2" s="2"/>
    </row>
    <row r="3" spans="1:33" ht="15.75" thickTop="1" x14ac:dyDescent="0.25">
      <c r="B3" s="5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3.25" x14ac:dyDescent="0.35">
      <c r="B4" s="5"/>
      <c r="C4" s="16" t="s">
        <v>1</v>
      </c>
      <c r="D4" s="16"/>
      <c r="E4" s="16"/>
      <c r="F4" s="2"/>
      <c r="G4" s="16" t="s">
        <v>2</v>
      </c>
      <c r="H4" s="16"/>
      <c r="I4" s="16"/>
      <c r="J4" s="16"/>
      <c r="K4" s="16"/>
      <c r="L4" s="16"/>
      <c r="M4" s="16"/>
      <c r="N4" s="16"/>
      <c r="O4" s="2"/>
      <c r="P4" s="16" t="s">
        <v>3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"/>
      <c r="AG4" s="2"/>
    </row>
    <row r="5" spans="1:33" x14ac:dyDescent="0.25">
      <c r="B5" s="5"/>
      <c r="C5" s="3" t="s">
        <v>4</v>
      </c>
      <c r="D5" s="1">
        <v>9.81</v>
      </c>
      <c r="E5" s="3" t="s">
        <v>5</v>
      </c>
      <c r="F5" s="2"/>
      <c r="G5" t="s">
        <v>6</v>
      </c>
      <c r="H5" t="s">
        <v>7</v>
      </c>
      <c r="I5" t="s">
        <v>8</v>
      </c>
      <c r="J5" t="s">
        <v>9</v>
      </c>
      <c r="K5" t="s">
        <v>10</v>
      </c>
      <c r="L5" t="s">
        <v>11</v>
      </c>
      <c r="M5" t="s">
        <v>12</v>
      </c>
      <c r="N5" t="s">
        <v>13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x14ac:dyDescent="0.25">
      <c r="B6" s="5"/>
      <c r="C6" s="3" t="s">
        <v>14</v>
      </c>
      <c r="D6" s="1">
        <v>1.2250000000000001</v>
      </c>
      <c r="E6" s="3" t="s">
        <v>15</v>
      </c>
      <c r="F6" s="2"/>
      <c r="G6">
        <v>100000</v>
      </c>
      <c r="H6" s="12">
        <f t="shared" ref="H6:H45" si="0">$D$6*EXP(-G6/$D$7)</f>
        <v>4.5651501357963719E-6</v>
      </c>
      <c r="I6" s="10">
        <f>EXP(0.5*(($D$5*H6)/($D$13*$D$8*SIN($D$18))))</f>
        <v>0.9987175917948361</v>
      </c>
      <c r="J6">
        <f>I6*$D$16</f>
        <v>6991.0231425638531</v>
      </c>
      <c r="K6" s="10">
        <f t="shared" ref="K6:K46" si="1">$D$8*SIN($D$18)*$D$16^2*I6^2*LN(I6)</f>
        <v>0.27359966725667201</v>
      </c>
      <c r="L6">
        <f>K6/9.81</f>
        <v>2.7889874338090925E-2</v>
      </c>
      <c r="M6" s="11">
        <f>(($D$20/($D$14^$D$21))*H6^(1-$D$21)*J6^$D$22)/1000</f>
        <v>32.648614024842054</v>
      </c>
      <c r="N6" s="10">
        <f>((3*EXP(1))/(1-$D$21))^(1-$D$21)*ABS(LN(I6))^(1-$D$21)*I6^3</f>
        <v>0.14411308650247637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" customHeight="1" x14ac:dyDescent="0.25">
      <c r="B7" s="5"/>
      <c r="C7" s="3" t="s">
        <v>16</v>
      </c>
      <c r="D7" s="1">
        <v>8000</v>
      </c>
      <c r="E7" s="3" t="s">
        <v>17</v>
      </c>
      <c r="F7" s="2"/>
      <c r="G7">
        <v>97500</v>
      </c>
      <c r="H7" s="12">
        <f t="shared" si="0"/>
        <v>6.2398204127611903E-6</v>
      </c>
      <c r="I7" s="10">
        <f t="shared" ref="I7:I45" si="2">EXP(0.5*(($D$5*H7)/($D$13*$D$8*SIN($D$18))))</f>
        <v>0.99824756822125238</v>
      </c>
      <c r="J7">
        <f t="shared" ref="J7:J45" si="3">I7*$D$16</f>
        <v>6987.7329775487669</v>
      </c>
      <c r="K7" s="10">
        <f t="shared" si="1"/>
        <v>0.37361449127129925</v>
      </c>
      <c r="L7">
        <f t="shared" ref="L7:L46" si="4">K7/9.81</f>
        <v>3.8085065369143654E-2</v>
      </c>
      <c r="M7" s="11">
        <f>(($D$20/($D$14^$D$21))*H7^(1-$D$21)*J7^$D$22)/1000</f>
        <v>38.116230610067518</v>
      </c>
      <c r="N7" s="10">
        <f t="shared" ref="N7:N46" si="5">((3*EXP(1))/(1-$D$21))^(1-$D$21)*ABS(LN(I7))^(1-$D$21)*I7^3</f>
        <v>0.16824749849648932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" customHeight="1" x14ac:dyDescent="0.25">
      <c r="A8" s="13" t="s">
        <v>18</v>
      </c>
      <c r="B8" s="6"/>
      <c r="C8" s="3" t="s">
        <v>19</v>
      </c>
      <c r="D8" s="9">
        <f>1/D7</f>
        <v>1.25E-4</v>
      </c>
      <c r="E8" s="3" t="s">
        <v>20</v>
      </c>
      <c r="F8" s="2"/>
      <c r="G8">
        <v>95000</v>
      </c>
      <c r="H8" s="12">
        <f t="shared" si="0"/>
        <v>8.5288232862727348E-6</v>
      </c>
      <c r="I8" s="10">
        <f t="shared" si="2"/>
        <v>0.99760547995675841</v>
      </c>
      <c r="J8">
        <f t="shared" si="3"/>
        <v>6983.2383596973086</v>
      </c>
      <c r="K8" s="10">
        <f t="shared" si="1"/>
        <v>0.51001373105174674</v>
      </c>
      <c r="L8">
        <f t="shared" si="4"/>
        <v>5.1989167283562357E-2</v>
      </c>
      <c r="M8" s="11">
        <f t="shared" ref="M8:M46" si="6">(($D$20/($D$14^$D$21))*H8^(1-$D$21)*J8^$D$22)/1000</f>
        <v>44.476453951992958</v>
      </c>
      <c r="N8" s="10">
        <f>((3*EXP(1))/(1-$D$21))^(1-$D$21)*ABS(LN(I8))^(1-$D$21)*I8^3</f>
        <v>0.19632193424290351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x14ac:dyDescent="0.25">
      <c r="A9" s="13"/>
      <c r="B9" s="6"/>
      <c r="C9" s="8"/>
      <c r="D9" s="8"/>
      <c r="E9" s="8"/>
      <c r="F9" s="2"/>
      <c r="G9">
        <v>92500</v>
      </c>
      <c r="H9" s="12">
        <f t="shared" si="0"/>
        <v>1.1657519261244155E-5</v>
      </c>
      <c r="I9" s="10">
        <f t="shared" si="2"/>
        <v>0.99672851734931434</v>
      </c>
      <c r="J9">
        <f t="shared" si="3"/>
        <v>6977.0996214452007</v>
      </c>
      <c r="K9" s="10">
        <f t="shared" si="1"/>
        <v>0.69588105007877477</v>
      </c>
      <c r="L9">
        <f t="shared" si="4"/>
        <v>7.0935886858182945E-2</v>
      </c>
      <c r="M9" s="11">
        <f t="shared" si="6"/>
        <v>51.861233342710818</v>
      </c>
      <c r="N9" s="10">
        <f t="shared" si="5"/>
        <v>0.2289188264211284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x14ac:dyDescent="0.25">
      <c r="A10" s="13"/>
      <c r="B10" s="6"/>
      <c r="C10" s="3" t="s">
        <v>21</v>
      </c>
      <c r="D10" s="1">
        <v>40</v>
      </c>
      <c r="E10" s="3" t="s">
        <v>22</v>
      </c>
      <c r="F10" s="2"/>
      <c r="G10">
        <v>90000</v>
      </c>
      <c r="H10" s="12">
        <f t="shared" si="0"/>
        <v>1.5933939626232837E-5</v>
      </c>
      <c r="I10" s="10">
        <f t="shared" si="2"/>
        <v>0.99553109842866017</v>
      </c>
      <c r="J10">
        <f t="shared" si="3"/>
        <v>6968.7176890006212</v>
      </c>
      <c r="K10" s="10">
        <f t="shared" si="1"/>
        <v>0.94887265220986172</v>
      </c>
      <c r="L10">
        <f t="shared" si="4"/>
        <v>9.6725040999985898E-2</v>
      </c>
      <c r="M10" s="11">
        <f t="shared" si="6"/>
        <v>60.41366662975517</v>
      </c>
      <c r="N10" s="10">
        <f>((3*EXP(1))/(1-$D$21))^(1-$D$21)*ABS(LN(I10))^(1-$D$21)*I10^3</f>
        <v>0.26666981815280366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" customHeight="1" x14ac:dyDescent="0.25">
      <c r="A11" s="13"/>
      <c r="B11" s="6"/>
      <c r="C11" s="3" t="s">
        <v>23</v>
      </c>
      <c r="D11" s="1">
        <v>0.2</v>
      </c>
      <c r="E11" s="3" t="s">
        <v>24</v>
      </c>
      <c r="F11" s="2"/>
      <c r="G11">
        <v>87500</v>
      </c>
      <c r="H11" s="12">
        <f t="shared" si="0"/>
        <v>2.1779113233507663E-5</v>
      </c>
      <c r="I11" s="10">
        <f t="shared" si="2"/>
        <v>0.99389674733801558</v>
      </c>
      <c r="J11">
        <f t="shared" si="3"/>
        <v>6957.2772313661089</v>
      </c>
      <c r="K11" s="10">
        <f>$D$8*SIN($D$18)*$D$16^2*I11^2*LN(I11)</f>
        <v>1.292700247425481</v>
      </c>
      <c r="L11">
        <f t="shared" si="4"/>
        <v>0.13177372552757197</v>
      </c>
      <c r="M11" s="11">
        <f t="shared" si="6"/>
        <v>70.28344202626063</v>
      </c>
      <c r="N11" s="10">
        <f t="shared" si="5"/>
        <v>0.31023564285808497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x14ac:dyDescent="0.25">
      <c r="A12" s="13"/>
      <c r="B12" s="6"/>
      <c r="C12" s="3" t="s">
        <v>25</v>
      </c>
      <c r="D12" s="1">
        <v>0.05</v>
      </c>
      <c r="E12" s="3" t="s">
        <v>26</v>
      </c>
      <c r="F12" s="2"/>
      <c r="G12">
        <v>85000</v>
      </c>
      <c r="H12" s="12">
        <f t="shared" si="0"/>
        <v>2.9768518292678592E-5</v>
      </c>
      <c r="I12" s="10">
        <f t="shared" si="2"/>
        <v>0.99166719340371401</v>
      </c>
      <c r="J12">
        <f t="shared" si="3"/>
        <v>6941.6703538259981</v>
      </c>
      <c r="K12" s="10">
        <f t="shared" si="1"/>
        <v>1.7589934041440287</v>
      </c>
      <c r="L12">
        <f t="shared" si="4"/>
        <v>0.17930615740509975</v>
      </c>
      <c r="M12" s="11">
        <f t="shared" si="6"/>
        <v>81.617927974940756</v>
      </c>
      <c r="N12" s="10">
        <f>((3*EXP(1))/(1-$D$21))^(1-$D$21)*ABS(LN(I12))^(1-$D$21)*I12^3</f>
        <v>0.36026679434097447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13"/>
      <c r="B13" s="6"/>
      <c r="C13" s="3" t="s">
        <v>27</v>
      </c>
      <c r="D13" s="4">
        <f>D10/(D11*D12)</f>
        <v>3999.9999999999991</v>
      </c>
      <c r="E13" s="3"/>
      <c r="F13" s="2"/>
      <c r="G13">
        <v>82500</v>
      </c>
      <c r="H13" s="12">
        <f t="shared" si="0"/>
        <v>4.0688740254959301E-5</v>
      </c>
      <c r="I13" s="10">
        <f t="shared" si="2"/>
        <v>0.98862784230668133</v>
      </c>
      <c r="J13">
        <f t="shared" si="3"/>
        <v>6920.3948961467695</v>
      </c>
      <c r="K13" s="10">
        <f t="shared" si="1"/>
        <v>2.3895439282006175</v>
      </c>
      <c r="L13">
        <f t="shared" si="4"/>
        <v>0.24358245955154101</v>
      </c>
      <c r="M13" s="11">
        <f t="shared" si="6"/>
        <v>94.546346509251933</v>
      </c>
      <c r="N13" s="10">
        <f t="shared" si="5"/>
        <v>0.41733366698548219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" customHeight="1" x14ac:dyDescent="0.25">
      <c r="A14" s="13"/>
      <c r="B14" s="6"/>
      <c r="C14" s="3" t="s">
        <v>28</v>
      </c>
      <c r="D14" s="1">
        <v>5</v>
      </c>
      <c r="E14" s="3" t="s">
        <v>17</v>
      </c>
      <c r="F14" s="2"/>
      <c r="G14">
        <v>80000</v>
      </c>
      <c r="H14" s="12">
        <f t="shared" si="0"/>
        <v>5.5614913959043951E-5</v>
      </c>
      <c r="I14" s="10">
        <f t="shared" si="2"/>
        <v>0.9844886041130676</v>
      </c>
      <c r="J14">
        <f t="shared" si="3"/>
        <v>6891.4202287914732</v>
      </c>
      <c r="K14" s="10">
        <f t="shared" si="1"/>
        <v>3.2388270428261032</v>
      </c>
      <c r="L14">
        <f t="shared" si="4"/>
        <v>0.33015566185791062</v>
      </c>
      <c r="M14" s="11">
        <f t="shared" si="6"/>
        <v>109.15329060743021</v>
      </c>
      <c r="N14" s="10">
        <f t="shared" si="5"/>
        <v>0.48180965964954758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" customHeight="1" x14ac:dyDescent="0.25">
      <c r="A15" s="13"/>
      <c r="B15" s="6"/>
      <c r="C15" s="8"/>
      <c r="D15" s="8"/>
      <c r="E15" s="8"/>
      <c r="F15" s="2"/>
      <c r="G15">
        <v>77500</v>
      </c>
      <c r="H15" s="12">
        <f t="shared" si="0"/>
        <v>7.6016574494337463E-5</v>
      </c>
      <c r="I15" s="10">
        <f t="shared" si="2"/>
        <v>0.97885895455237659</v>
      </c>
      <c r="J15">
        <f t="shared" si="3"/>
        <v>6852.0126818666358</v>
      </c>
      <c r="K15" s="10">
        <f t="shared" si="1"/>
        <v>4.3764667354888456</v>
      </c>
      <c r="L15">
        <f t="shared" si="4"/>
        <v>0.44612301075319527</v>
      </c>
      <c r="M15" s="11">
        <f t="shared" si="6"/>
        <v>125.43641109111212</v>
      </c>
      <c r="N15" s="10">
        <f t="shared" si="5"/>
        <v>0.55368440290846843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14" t="s">
        <v>36</v>
      </c>
      <c r="B16" s="6"/>
      <c r="C16" s="3" t="s">
        <v>29</v>
      </c>
      <c r="D16" s="1">
        <v>7000</v>
      </c>
      <c r="E16" s="3" t="s">
        <v>30</v>
      </c>
      <c r="F16" s="2"/>
      <c r="G16">
        <v>75000</v>
      </c>
      <c r="H16" s="12">
        <f t="shared" si="0"/>
        <v>1.0390233817692472E-4</v>
      </c>
      <c r="I16" s="10">
        <f t="shared" si="2"/>
        <v>0.97121617189187137</v>
      </c>
      <c r="J16">
        <f t="shared" si="3"/>
        <v>6798.5132032430993</v>
      </c>
      <c r="K16" s="10">
        <f t="shared" si="1"/>
        <v>5.8888735898545139</v>
      </c>
      <c r="L16">
        <f t="shared" si="4"/>
        <v>0.60029292455193817</v>
      </c>
      <c r="M16" s="11">
        <f t="shared" si="6"/>
        <v>143.24170910972606</v>
      </c>
      <c r="N16" s="10">
        <f t="shared" si="5"/>
        <v>0.63227813591062587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14"/>
      <c r="B17" s="6"/>
      <c r="C17" s="17" t="s">
        <v>31</v>
      </c>
      <c r="D17" s="1">
        <v>-2</v>
      </c>
      <c r="E17" s="3" t="s">
        <v>32</v>
      </c>
      <c r="F17" s="2"/>
      <c r="G17">
        <v>72500</v>
      </c>
      <c r="H17" s="12">
        <f t="shared" si="0"/>
        <v>1.4201765799689133E-4</v>
      </c>
      <c r="I17" s="10">
        <f t="shared" si="2"/>
        <v>0.96086615900380257</v>
      </c>
      <c r="J17">
        <f t="shared" si="3"/>
        <v>6726.0631130266183</v>
      </c>
      <c r="K17" s="10">
        <f t="shared" si="1"/>
        <v>7.8784946259756445</v>
      </c>
      <c r="L17">
        <f t="shared" si="4"/>
        <v>0.80310852456428583</v>
      </c>
      <c r="M17" s="11">
        <f t="shared" si="6"/>
        <v>162.1694282194853</v>
      </c>
      <c r="N17" s="10">
        <f t="shared" si="5"/>
        <v>0.71582630794891866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x14ac:dyDescent="0.25">
      <c r="A18" s="14"/>
      <c r="B18" s="6"/>
      <c r="C18" s="18"/>
      <c r="D18" s="3">
        <f>D17*(PI()/180)</f>
        <v>-3.4906585039886591E-2</v>
      </c>
      <c r="E18" s="3" t="s">
        <v>33</v>
      </c>
      <c r="F18" s="2"/>
      <c r="G18">
        <v>70000</v>
      </c>
      <c r="H18" s="12">
        <f t="shared" si="0"/>
        <v>1.9411512326679531E-4</v>
      </c>
      <c r="I18" s="10">
        <f t="shared" si="2"/>
        <v>0.94689754673401338</v>
      </c>
      <c r="J18">
        <f t="shared" si="3"/>
        <v>6628.282827138094</v>
      </c>
      <c r="K18" s="10">
        <f t="shared" si="1"/>
        <v>10.457802968427256</v>
      </c>
      <c r="L18">
        <f t="shared" si="4"/>
        <v>1.0660349611036957</v>
      </c>
      <c r="M18" s="11">
        <f t="shared" si="6"/>
        <v>181.44615852087719</v>
      </c>
      <c r="N18" s="10">
        <f t="shared" si="5"/>
        <v>0.800915037880781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" customHeight="1" x14ac:dyDescent="0.25">
      <c r="A19" s="14"/>
      <c r="B19" s="6"/>
      <c r="C19" s="8"/>
      <c r="D19" s="8"/>
      <c r="E19" s="8"/>
      <c r="F19" s="2"/>
      <c r="G19">
        <v>67500</v>
      </c>
      <c r="H19" s="12">
        <f t="shared" si="0"/>
        <v>2.6532391543668417E-4</v>
      </c>
      <c r="I19" s="10">
        <f t="shared" si="2"/>
        <v>0.92813260486649873</v>
      </c>
      <c r="J19">
        <f t="shared" si="3"/>
        <v>6496.9282340654909</v>
      </c>
      <c r="K19" s="10">
        <f t="shared" si="1"/>
        <v>13.733194062127303</v>
      </c>
      <c r="L19">
        <f t="shared" si="4"/>
        <v>1.3999178452729157</v>
      </c>
      <c r="M19" s="11">
        <f t="shared" si="6"/>
        <v>199.76868241280454</v>
      </c>
      <c r="N19" s="10">
        <f t="shared" si="5"/>
        <v>0.88179183922284976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x14ac:dyDescent="0.25">
      <c r="A20" s="14"/>
      <c r="B20" s="6"/>
      <c r="C20" s="3" t="s">
        <v>34</v>
      </c>
      <c r="D20" s="1">
        <v>1E-4</v>
      </c>
      <c r="E20" s="3"/>
      <c r="F20" s="2"/>
      <c r="G20">
        <v>65000</v>
      </c>
      <c r="H20" s="12">
        <f t="shared" si="0"/>
        <v>3.6265479431964789E-4</v>
      </c>
      <c r="I20" s="10">
        <f t="shared" si="2"/>
        <v>0.90308402389227083</v>
      </c>
      <c r="J20">
        <f t="shared" si="3"/>
        <v>6321.5881672458954</v>
      </c>
      <c r="K20" s="10">
        <f t="shared" si="1"/>
        <v>17.771530959646103</v>
      </c>
      <c r="L20">
        <f t="shared" si="4"/>
        <v>1.8115729826346689</v>
      </c>
      <c r="M20" s="11">
        <f t="shared" si="6"/>
        <v>215.14948344966393</v>
      </c>
      <c r="N20" s="10">
        <f>((3*EXP(1))/(1-$D$21))^(1-$D$21)*ABS(LN(I20))^(1-$D$21)*I20^3</f>
        <v>0.94968368628918298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x14ac:dyDescent="0.25">
      <c r="A21" s="14"/>
      <c r="B21" s="6"/>
      <c r="C21" s="3" t="s">
        <v>35</v>
      </c>
      <c r="D21" s="1">
        <v>0.5</v>
      </c>
      <c r="E21" s="3"/>
      <c r="F21" s="2"/>
      <c r="G21">
        <v>62500</v>
      </c>
      <c r="H21" s="12">
        <f t="shared" si="0"/>
        <v>4.9569033242467407E-4</v>
      </c>
      <c r="I21" s="10">
        <f t="shared" si="2"/>
        <v>0.86993653125045867</v>
      </c>
      <c r="J21">
        <f t="shared" si="3"/>
        <v>6089.5557187532104</v>
      </c>
      <c r="K21" s="10">
        <f t="shared" si="1"/>
        <v>22.540351609038293</v>
      </c>
      <c r="L21">
        <f t="shared" si="4"/>
        <v>2.2976912955186841</v>
      </c>
      <c r="M21" s="11">
        <f t="shared" si="6"/>
        <v>224.84179716687871</v>
      </c>
      <c r="N21" s="10">
        <f t="shared" si="5"/>
        <v>0.99246618370470319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x14ac:dyDescent="0.25">
      <c r="A22" s="14"/>
      <c r="B22" s="6"/>
      <c r="C22" s="3" t="s">
        <v>17</v>
      </c>
      <c r="D22" s="1">
        <v>3</v>
      </c>
      <c r="E22" s="3"/>
      <c r="F22" s="2"/>
      <c r="G22">
        <v>60000</v>
      </c>
      <c r="H22" s="12">
        <f t="shared" si="0"/>
        <v>6.7752835343109629E-4</v>
      </c>
      <c r="I22" s="10">
        <f t="shared" si="2"/>
        <v>0.8265884123952093</v>
      </c>
      <c r="J22">
        <f t="shared" si="3"/>
        <v>5786.118886766465</v>
      </c>
      <c r="K22" s="10">
        <f t="shared" si="1"/>
        <v>27.815136813013329</v>
      </c>
      <c r="L22">
        <f t="shared" si="4"/>
        <v>2.8353860155976887</v>
      </c>
      <c r="M22" s="11">
        <f t="shared" si="6"/>
        <v>225.49701300194846</v>
      </c>
      <c r="N22" s="10">
        <f t="shared" si="5"/>
        <v>0.99535834862923367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x14ac:dyDescent="0.25">
      <c r="A23" s="14"/>
      <c r="B23" s="2"/>
      <c r="C23" s="2"/>
      <c r="D23" s="2"/>
      <c r="E23" s="2"/>
      <c r="F23" s="2"/>
      <c r="G23">
        <v>57500</v>
      </c>
      <c r="H23" s="12">
        <f t="shared" si="0"/>
        <v>9.2607145969063169E-4</v>
      </c>
      <c r="I23" s="10">
        <f t="shared" si="2"/>
        <v>0.77081098380671442</v>
      </c>
      <c r="J23">
        <f t="shared" si="3"/>
        <v>5395.6768866470011</v>
      </c>
      <c r="K23" s="10">
        <f t="shared" si="1"/>
        <v>33.060954630045231</v>
      </c>
      <c r="L23">
        <f t="shared" si="4"/>
        <v>3.3701278929709715</v>
      </c>
      <c r="M23" s="11">
        <f t="shared" si="6"/>
        <v>213.7839276227815</v>
      </c>
      <c r="N23" s="10">
        <f t="shared" si="5"/>
        <v>0.94365603485951599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14"/>
      <c r="B24" s="2"/>
      <c r="C24" s="2"/>
      <c r="D24" s="2"/>
      <c r="E24" s="2"/>
      <c r="F24" s="2"/>
      <c r="G24">
        <v>55000</v>
      </c>
      <c r="H24" s="12">
        <f t="shared" si="0"/>
        <v>1.2657896073433555E-3</v>
      </c>
      <c r="I24" s="10">
        <f t="shared" si="2"/>
        <v>0.70060961469303873</v>
      </c>
      <c r="J24">
        <f t="shared" si="3"/>
        <v>4904.2673028512709</v>
      </c>
      <c r="K24" s="10">
        <f t="shared" si="1"/>
        <v>37.33264942128902</v>
      </c>
      <c r="L24">
        <f t="shared" si="4"/>
        <v>3.8055707870834881</v>
      </c>
      <c r="M24" s="11">
        <f t="shared" si="6"/>
        <v>187.68007124891287</v>
      </c>
      <c r="N24" s="10">
        <f t="shared" si="5"/>
        <v>0.82843193043679353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14"/>
      <c r="B25" s="2"/>
      <c r="C25" s="2"/>
      <c r="D25" s="2"/>
      <c r="E25" s="2"/>
      <c r="F25" s="2"/>
      <c r="G25">
        <v>52500</v>
      </c>
      <c r="H25" s="12">
        <f t="shared" si="0"/>
        <v>1.7301292608603801E-3</v>
      </c>
      <c r="I25" s="10">
        <f t="shared" si="2"/>
        <v>0.61488069934921108</v>
      </c>
      <c r="J25">
        <f t="shared" si="3"/>
        <v>4304.1648954444772</v>
      </c>
      <c r="K25" s="10">
        <f t="shared" si="1"/>
        <v>39.303875349065997</v>
      </c>
      <c r="L25">
        <f t="shared" si="4"/>
        <v>4.0065112486305807</v>
      </c>
      <c r="M25" s="11">
        <f t="shared" si="6"/>
        <v>148.3272608487639</v>
      </c>
      <c r="N25" s="10">
        <f t="shared" si="5"/>
        <v>0.65472608904955898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14"/>
      <c r="B26" s="2"/>
      <c r="C26" s="2"/>
      <c r="D26" s="2"/>
      <c r="E26" s="2"/>
      <c r="F26" s="2"/>
      <c r="G26">
        <v>50000</v>
      </c>
      <c r="H26" s="12">
        <f t="shared" si="0"/>
        <v>2.3648063168789442E-3</v>
      </c>
      <c r="I26" s="10">
        <f t="shared" si="2"/>
        <v>0.51441228938111772</v>
      </c>
      <c r="J26">
        <f t="shared" si="3"/>
        <v>3600.886025667824</v>
      </c>
      <c r="K26" s="10">
        <f t="shared" si="1"/>
        <v>37.600476444741439</v>
      </c>
      <c r="L26">
        <f t="shared" si="4"/>
        <v>3.8328722165893412</v>
      </c>
      <c r="M26" s="11">
        <f t="shared" si="6"/>
        <v>101.54087756457645</v>
      </c>
      <c r="N26" s="10">
        <f t="shared" si="5"/>
        <v>0.44820797785985195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" customHeight="1" x14ac:dyDescent="0.25">
      <c r="A27" s="14"/>
      <c r="B27" s="2"/>
      <c r="C27" s="2"/>
      <c r="D27" s="2"/>
      <c r="E27" s="2"/>
      <c r="F27" s="2"/>
      <c r="G27">
        <v>47500</v>
      </c>
      <c r="H27" s="12">
        <f t="shared" si="0"/>
        <v>3.2323069974376042E-3</v>
      </c>
      <c r="I27" s="10">
        <f t="shared" si="2"/>
        <v>0.40309682740804953</v>
      </c>
      <c r="J27">
        <f t="shared" si="3"/>
        <v>2821.6777918563466</v>
      </c>
      <c r="K27" s="10">
        <f t="shared" si="1"/>
        <v>31.557781355136356</v>
      </c>
      <c r="L27">
        <f t="shared" si="4"/>
        <v>3.2168992207070697</v>
      </c>
      <c r="M27" s="11">
        <f t="shared" si="6"/>
        <v>57.120705024124213</v>
      </c>
      <c r="N27" s="10">
        <f t="shared" si="5"/>
        <v>0.25213447339481432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14"/>
      <c r="B28" s="2"/>
      <c r="C28" s="2"/>
      <c r="D28" s="2"/>
      <c r="E28" s="2"/>
      <c r="F28" s="2"/>
      <c r="G28">
        <v>45000</v>
      </c>
      <c r="H28" s="12">
        <f t="shared" si="0"/>
        <v>4.4180398416192703E-3</v>
      </c>
      <c r="I28" s="10">
        <f t="shared" si="2"/>
        <v>0.28884082009224349</v>
      </c>
      <c r="J28">
        <f t="shared" si="3"/>
        <v>2021.8857406457043</v>
      </c>
      <c r="K28" s="10">
        <f t="shared" si="1"/>
        <v>22.14735500963188</v>
      </c>
      <c r="L28">
        <f t="shared" si="4"/>
        <v>2.2576304800847993</v>
      </c>
      <c r="M28" s="11">
        <f t="shared" si="6"/>
        <v>24.569687913269043</v>
      </c>
      <c r="N28" s="10">
        <f t="shared" si="5"/>
        <v>0.10845218596077726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14"/>
      <c r="B29" s="2"/>
      <c r="C29" s="2"/>
      <c r="D29" s="2"/>
      <c r="E29" s="2"/>
      <c r="F29" s="2"/>
      <c r="G29">
        <v>42500</v>
      </c>
      <c r="H29" s="12">
        <f t="shared" si="0"/>
        <v>6.0387444811426886E-3</v>
      </c>
      <c r="I29" s="10">
        <f t="shared" si="2"/>
        <v>0.18315031477241675</v>
      </c>
      <c r="J29">
        <f t="shared" si="3"/>
        <v>1282.0522034069172</v>
      </c>
      <c r="K29" s="10">
        <f t="shared" si="1"/>
        <v>12.171303522906069</v>
      </c>
      <c r="L29">
        <f t="shared" si="4"/>
        <v>1.2407037230281415</v>
      </c>
      <c r="M29" s="11">
        <f t="shared" si="6"/>
        <v>7.3232768553298806</v>
      </c>
      <c r="N29" s="10">
        <f t="shared" si="5"/>
        <v>3.2325416023195191E-2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14"/>
      <c r="B30" s="2"/>
      <c r="C30" s="2"/>
      <c r="D30" s="2"/>
      <c r="E30" s="2"/>
      <c r="F30" s="2"/>
      <c r="G30">
        <v>40000</v>
      </c>
      <c r="H30" s="12">
        <f t="shared" si="0"/>
        <v>8.2539850738796976E-3</v>
      </c>
      <c r="I30" s="10">
        <f t="shared" si="2"/>
        <v>9.826017937284269E-2</v>
      </c>
      <c r="J30">
        <f t="shared" si="3"/>
        <v>687.8212556098988</v>
      </c>
      <c r="K30" s="10">
        <f t="shared" si="1"/>
        <v>4.7884381784924539</v>
      </c>
      <c r="L30">
        <f t="shared" si="4"/>
        <v>0.48811806100840505</v>
      </c>
      <c r="M30" s="11">
        <f t="shared" si="6"/>
        <v>1.3221283423564603</v>
      </c>
      <c r="N30" s="10">
        <f t="shared" si="5"/>
        <v>5.8359597140759554E-3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14"/>
      <c r="B31" s="2"/>
      <c r="C31" s="2"/>
      <c r="D31" s="2"/>
      <c r="E31" s="2"/>
      <c r="F31" s="2"/>
      <c r="G31">
        <v>37500</v>
      </c>
      <c r="H31" s="12">
        <f t="shared" si="0"/>
        <v>1.1281859964860972E-2</v>
      </c>
      <c r="I31" s="10">
        <f t="shared" si="2"/>
        <v>4.1951105367103218E-2</v>
      </c>
      <c r="J31">
        <f t="shared" si="3"/>
        <v>293.65773756972254</v>
      </c>
      <c r="K31" s="10">
        <f t="shared" si="1"/>
        <v>1.1930059844667824</v>
      </c>
      <c r="L31">
        <f t="shared" si="4"/>
        <v>0.12161121146450381</v>
      </c>
      <c r="M31" s="11">
        <f t="shared" si="6"/>
        <v>0.12029004734160628</v>
      </c>
      <c r="N31" s="10">
        <f t="shared" si="5"/>
        <v>5.3096802163600727E-4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14"/>
      <c r="B32" s="2"/>
      <c r="C32" s="2"/>
      <c r="D32" s="2"/>
      <c r="E32" s="2"/>
      <c r="F32" s="2"/>
      <c r="G32">
        <v>35000</v>
      </c>
      <c r="H32" s="12">
        <f t="shared" si="0"/>
        <v>1.5420474246981649E-2</v>
      </c>
      <c r="I32" s="10">
        <f t="shared" si="2"/>
        <v>1.3107305925869842E-2</v>
      </c>
      <c r="J32">
        <f t="shared" si="3"/>
        <v>91.751141481088894</v>
      </c>
      <c r="K32" s="10">
        <f t="shared" si="1"/>
        <v>0.1591841060457507</v>
      </c>
      <c r="L32">
        <f t="shared" si="4"/>
        <v>1.6226718251350733E-2</v>
      </c>
      <c r="M32" s="11">
        <f t="shared" si="6"/>
        <v>4.2894172219352013E-3</v>
      </c>
      <c r="N32" s="10">
        <f t="shared" si="5"/>
        <v>1.8933764069727728E-5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14"/>
      <c r="B33" s="2"/>
      <c r="C33" s="2"/>
      <c r="D33" s="2"/>
      <c r="E33" s="2"/>
      <c r="F33" s="2"/>
      <c r="G33">
        <v>32500</v>
      </c>
      <c r="H33" s="12">
        <f t="shared" si="0"/>
        <v>2.1077289271667944E-2</v>
      </c>
      <c r="I33" s="10">
        <f t="shared" si="2"/>
        <v>2.6726737032994269E-3</v>
      </c>
      <c r="J33">
        <f t="shared" si="3"/>
        <v>18.708715923095987</v>
      </c>
      <c r="K33" s="10">
        <f t="shared" si="1"/>
        <v>9.0465239565399435E-3</v>
      </c>
      <c r="L33">
        <f t="shared" si="4"/>
        <v>9.221736958756313E-4</v>
      </c>
      <c r="M33" s="11">
        <f t="shared" si="6"/>
        <v>4.2516187894283666E-5</v>
      </c>
      <c r="N33" s="10">
        <f t="shared" si="5"/>
        <v>1.876691935254094E-7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14"/>
      <c r="B34" s="2"/>
      <c r="C34" s="2"/>
      <c r="D34" s="2"/>
      <c r="E34" s="2"/>
      <c r="F34" s="2"/>
      <c r="G34">
        <v>30000</v>
      </c>
      <c r="H34" s="12">
        <f t="shared" si="0"/>
        <v>2.8809238673611157E-2</v>
      </c>
      <c r="I34" s="10">
        <f t="shared" si="2"/>
        <v>3.0412497548705714E-4</v>
      </c>
      <c r="J34">
        <f t="shared" si="3"/>
        <v>2.1288748284093999</v>
      </c>
      <c r="K34" s="10">
        <f t="shared" si="1"/>
        <v>1.601072712705952E-4</v>
      </c>
      <c r="L34">
        <f t="shared" si="4"/>
        <v>1.6320822759489827E-5</v>
      </c>
      <c r="M34" s="11">
        <f t="shared" si="6"/>
        <v>7.3237121994733164E-8</v>
      </c>
      <c r="N34" s="10">
        <f t="shared" si="5"/>
        <v>3.2327337660302169E-10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14"/>
      <c r="B35" s="2"/>
      <c r="C35" s="2"/>
      <c r="D35" s="2"/>
      <c r="E35" s="2"/>
      <c r="F35" s="2"/>
      <c r="G35">
        <v>27500</v>
      </c>
      <c r="H35" s="12">
        <f t="shared" si="0"/>
        <v>3.9377560475423186E-2</v>
      </c>
      <c r="I35" s="10">
        <f t="shared" si="2"/>
        <v>1.5592011818191268E-5</v>
      </c>
      <c r="J35">
        <f t="shared" si="3"/>
        <v>0.10914408272733887</v>
      </c>
      <c r="K35" s="10">
        <f t="shared" si="1"/>
        <v>5.7521237149897281E-7</v>
      </c>
      <c r="L35">
        <f t="shared" si="4"/>
        <v>5.8635308001934022E-8</v>
      </c>
      <c r="M35" s="11">
        <f t="shared" si="6"/>
        <v>1.1538251134761924E-11</v>
      </c>
      <c r="N35" s="10">
        <f t="shared" si="5"/>
        <v>5.0930584146880807E-14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14"/>
      <c r="B36" s="2"/>
      <c r="C36" s="2"/>
      <c r="D36" s="2"/>
      <c r="E36" s="2"/>
      <c r="F36" s="2"/>
      <c r="G36">
        <v>25000</v>
      </c>
      <c r="H36" s="12">
        <f t="shared" si="0"/>
        <v>5.3822743688674096E-2</v>
      </c>
      <c r="I36" s="10">
        <f t="shared" si="2"/>
        <v>2.6882910050918017E-7</v>
      </c>
      <c r="J36">
        <f t="shared" si="3"/>
        <v>1.8818037035642611E-3</v>
      </c>
      <c r="K36" s="10">
        <f t="shared" si="1"/>
        <v>2.3371871560940796E-10</v>
      </c>
      <c r="L36">
        <f t="shared" si="4"/>
        <v>2.3824537778736793E-11</v>
      </c>
      <c r="M36" s="11">
        <f t="shared" si="6"/>
        <v>6.9138646136702944E-17</v>
      </c>
      <c r="N36" s="10">
        <f t="shared" si="5"/>
        <v>3.0518244001970419E-19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14"/>
      <c r="B37" s="2"/>
      <c r="C37" s="2"/>
      <c r="D37" s="2"/>
      <c r="E37" s="2"/>
      <c r="F37" s="2"/>
      <c r="G37">
        <v>22500</v>
      </c>
      <c r="H37" s="12">
        <f t="shared" si="0"/>
        <v>7.3566968171752234E-2</v>
      </c>
      <c r="I37" s="10">
        <f t="shared" si="2"/>
        <v>1.0451024952299377E-9</v>
      </c>
      <c r="J37">
        <f t="shared" si="3"/>
        <v>7.3157174666095636E-6</v>
      </c>
      <c r="K37" s="10">
        <f t="shared" si="1"/>
        <v>4.8280941232754822E-15</v>
      </c>
      <c r="L37">
        <f t="shared" si="4"/>
        <v>4.9216046108822446E-16</v>
      </c>
      <c r="M37" s="11">
        <f t="shared" si="6"/>
        <v>4.7492737254633433E-24</v>
      </c>
      <c r="N37" s="10">
        <f t="shared" si="5"/>
        <v>2.0963600313963167E-26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14"/>
      <c r="B38" s="2"/>
      <c r="C38" s="2"/>
      <c r="D38" s="2"/>
      <c r="E38" s="2"/>
      <c r="F38" s="2"/>
      <c r="G38">
        <v>20000</v>
      </c>
      <c r="H38" s="12">
        <f t="shared" si="0"/>
        <v>0.10055412331427603</v>
      </c>
      <c r="I38" s="10">
        <f t="shared" si="2"/>
        <v>5.3045142431288225E-13</v>
      </c>
      <c r="J38">
        <f t="shared" si="3"/>
        <v>3.713159970190176E-9</v>
      </c>
      <c r="K38" s="10">
        <f t="shared" si="1"/>
        <v>1.700067731028222E-21</v>
      </c>
      <c r="L38">
        <f t="shared" si="4"/>
        <v>1.7329946289788194E-22</v>
      </c>
      <c r="M38" s="11">
        <f t="shared" si="6"/>
        <v>7.2601554468173166E-34</v>
      </c>
      <c r="N38" s="10">
        <f t="shared" si="5"/>
        <v>3.2046794057858224E-36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14"/>
      <c r="B39" s="2"/>
      <c r="C39" s="2"/>
      <c r="D39" s="2"/>
      <c r="E39" s="2"/>
      <c r="F39" s="2"/>
      <c r="G39">
        <v>17500</v>
      </c>
      <c r="H39" s="12">
        <f t="shared" si="0"/>
        <v>0.13744119088742107</v>
      </c>
      <c r="I39" s="10">
        <f t="shared" si="2"/>
        <v>1.6656352062963246E-17</v>
      </c>
      <c r="J39">
        <f>I39*$D$16</f>
        <v>1.1659446444074274E-13</v>
      </c>
      <c r="K39" s="10">
        <f t="shared" si="1"/>
        <v>2.2911408766864252E-30</v>
      </c>
      <c r="L39">
        <f t="shared" si="4"/>
        <v>2.3355156745019623E-31</v>
      </c>
      <c r="M39" s="11">
        <f t="shared" si="6"/>
        <v>2.6278903994938876E-47</v>
      </c>
      <c r="N39" s="10">
        <f t="shared" si="5"/>
        <v>1.1599677590391188E-49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x14ac:dyDescent="0.25">
      <c r="A40" s="14"/>
      <c r="B40" s="2"/>
      <c r="C40" s="2"/>
      <c r="D40" s="2"/>
      <c r="E40" s="2"/>
      <c r="F40" s="2"/>
      <c r="G40">
        <v>15000</v>
      </c>
      <c r="H40" s="12">
        <f t="shared" si="0"/>
        <v>0.18785983438503739</v>
      </c>
      <c r="I40" s="10">
        <f t="shared" si="2"/>
        <v>1.1657859133784867E-23</v>
      </c>
      <c r="J40">
        <f t="shared" si="3"/>
        <v>8.1605013936494072E-20</v>
      </c>
      <c r="K40" s="10">
        <f t="shared" si="1"/>
        <v>1.5340751751008746E-42</v>
      </c>
      <c r="L40">
        <f t="shared" si="4"/>
        <v>1.5637871305819313E-43</v>
      </c>
      <c r="M40" s="11">
        <f t="shared" si="6"/>
        <v>1.0533737589652183E-65</v>
      </c>
      <c r="N40" s="10">
        <f t="shared" si="5"/>
        <v>4.6496596618063772E-68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x14ac:dyDescent="0.25">
      <c r="A41" s="14"/>
      <c r="B41" s="2"/>
      <c r="C41" s="2"/>
      <c r="D41" s="2"/>
      <c r="E41" s="2"/>
      <c r="F41" s="2"/>
      <c r="G41">
        <v>12500</v>
      </c>
      <c r="H41" s="12">
        <f t="shared" si="0"/>
        <v>0.25677394926009484</v>
      </c>
      <c r="I41" s="10">
        <f t="shared" si="2"/>
        <v>4.5059302103582491E-32</v>
      </c>
      <c r="J41">
        <f t="shared" si="3"/>
        <v>3.1541511472507742E-28</v>
      </c>
      <c r="K41" s="10">
        <f t="shared" si="1"/>
        <v>3.1325281540716942E-59</v>
      </c>
      <c r="L41">
        <f t="shared" si="4"/>
        <v>3.1931989338141632E-60</v>
      </c>
      <c r="M41" s="11">
        <f t="shared" si="6"/>
        <v>7.1111195671998708E-91</v>
      </c>
      <c r="N41" s="10">
        <f t="shared" si="5"/>
        <v>3.1388940079893372E-93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x14ac:dyDescent="0.25">
      <c r="A42" s="14"/>
      <c r="B42" s="2"/>
      <c r="C42" s="2"/>
      <c r="D42" s="2"/>
      <c r="E42" s="2"/>
      <c r="F42" s="2"/>
      <c r="G42">
        <v>10000</v>
      </c>
      <c r="H42" s="12">
        <f t="shared" si="0"/>
        <v>0.35096837615373289</v>
      </c>
      <c r="I42" s="10">
        <f t="shared" si="2"/>
        <v>1.4282468962679515E-43</v>
      </c>
      <c r="J42">
        <f t="shared" si="3"/>
        <v>9.9977282738756607E-40</v>
      </c>
      <c r="K42" s="10">
        <f t="shared" si="1"/>
        <v>4.3017945465595266E-82</v>
      </c>
      <c r="L42">
        <f t="shared" si="4"/>
        <v>4.3851116682563982E-83</v>
      </c>
      <c r="M42" s="11">
        <f t="shared" si="6"/>
        <v>2.6476036914257266E-125</v>
      </c>
      <c r="N42" s="10">
        <f t="shared" si="5"/>
        <v>1.168669333149617E-127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14"/>
      <c r="B43" s="2"/>
      <c r="C43" s="2"/>
      <c r="D43" s="2"/>
      <c r="E43" s="2"/>
      <c r="F43" s="2"/>
      <c r="G43">
        <v>7500</v>
      </c>
      <c r="H43" s="12">
        <f t="shared" si="0"/>
        <v>0.4797168926790788</v>
      </c>
      <c r="I43" s="10">
        <f t="shared" si="2"/>
        <v>2.7387950754506272E-59</v>
      </c>
      <c r="J43">
        <f t="shared" si="3"/>
        <v>1.9171565528154391E-55</v>
      </c>
      <c r="K43" s="10">
        <f t="shared" si="1"/>
        <v>2.1621169872325341E-113</v>
      </c>
      <c r="L43">
        <f t="shared" si="4"/>
        <v>2.203992851409311E-114</v>
      </c>
      <c r="M43" s="11">
        <f t="shared" si="6"/>
        <v>2.18263059558019E-172</v>
      </c>
      <c r="N43" s="10">
        <f t="shared" si="5"/>
        <v>9.6342721190083662E-175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14"/>
      <c r="B44" s="2"/>
      <c r="C44" s="2"/>
      <c r="D44" s="2"/>
      <c r="E44" s="2"/>
      <c r="F44" s="2"/>
      <c r="G44">
        <v>5000</v>
      </c>
      <c r="H44" s="12">
        <f t="shared" si="0"/>
        <v>0.65569524993576311</v>
      </c>
      <c r="I44" s="10">
        <f t="shared" si="2"/>
        <v>9.0081259384770872E-81</v>
      </c>
      <c r="J44">
        <f t="shared" si="3"/>
        <v>6.3056881569339614E-77</v>
      </c>
      <c r="K44" s="10">
        <f t="shared" si="1"/>
        <v>3.1970250294676284E-156</v>
      </c>
      <c r="L44">
        <f t="shared" si="4"/>
        <v>3.2589449841667972E-157</v>
      </c>
      <c r="M44" s="11">
        <f t="shared" si="6"/>
        <v>9.0795324325998512E-237</v>
      </c>
      <c r="N44" s="10">
        <f t="shared" si="5"/>
        <v>4.0077641331595232E-239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14"/>
      <c r="B45" s="2"/>
      <c r="C45" s="2"/>
      <c r="D45" s="2"/>
      <c r="E45" s="2"/>
      <c r="F45" s="2"/>
      <c r="G45">
        <v>2500</v>
      </c>
      <c r="H45" s="12">
        <f t="shared" si="0"/>
        <v>0.89622914545963628</v>
      </c>
      <c r="I45" s="10">
        <f t="shared" si="2"/>
        <v>3.8990369426794902E-110</v>
      </c>
      <c r="J45">
        <f t="shared" si="3"/>
        <v>2.7293258598756431E-106</v>
      </c>
      <c r="K45" s="10">
        <f t="shared" si="1"/>
        <v>8.1866997665709757E-215</v>
      </c>
      <c r="L45">
        <f t="shared" si="4"/>
        <v>8.3452597008878437E-216</v>
      </c>
      <c r="M45" s="11">
        <f t="shared" si="6"/>
        <v>0</v>
      </c>
      <c r="N45" s="10">
        <f t="shared" si="5"/>
        <v>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14"/>
      <c r="B46" s="2"/>
      <c r="C46" s="2"/>
      <c r="D46" s="2"/>
      <c r="E46" s="2"/>
      <c r="F46" s="2"/>
      <c r="G46">
        <v>0</v>
      </c>
      <c r="H46" s="12">
        <f>$D$6*EXP(-G46/$D$7)</f>
        <v>1.2250000000000001</v>
      </c>
      <c r="I46" s="10">
        <f>EXP(0.5*(($D$5*H46)/($D$13*$D$8*SIN($D$18))))</f>
        <v>2.854758656702688E-150</v>
      </c>
      <c r="J46">
        <f>I46*$D$16</f>
        <v>1.9983310596918817E-146</v>
      </c>
      <c r="K46" s="10">
        <f t="shared" si="1"/>
        <v>5.9986011475896977E-295</v>
      </c>
      <c r="L46">
        <f t="shared" si="4"/>
        <v>6.1147820056979591E-296</v>
      </c>
      <c r="M46" s="11">
        <f t="shared" si="6"/>
        <v>0</v>
      </c>
      <c r="N46" s="10">
        <f t="shared" si="5"/>
        <v>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1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2:33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2:33" hidden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2:33" hidden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2:33" hidden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</sheetData>
  <mergeCells count="7">
    <mergeCell ref="A8:A15"/>
    <mergeCell ref="A16:A47"/>
    <mergeCell ref="C1:AE2"/>
    <mergeCell ref="C4:E4"/>
    <mergeCell ref="G4:N4"/>
    <mergeCell ref="P4:AE4"/>
    <mergeCell ref="C17:C1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Ballistic entry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Lars Pepermans</dc:creator>
  <cp:keywords/>
  <dc:description/>
  <cp:lastModifiedBy>Mark Rozemeijer</cp:lastModifiedBy>
  <cp:revision/>
  <dcterms:created xsi:type="dcterms:W3CDTF">2020-08-19T07:32:28Z</dcterms:created>
  <dcterms:modified xsi:type="dcterms:W3CDTF">2021-03-13T16:22:17Z</dcterms:modified>
  <cp:category/>
  <cp:contentStatus/>
</cp:coreProperties>
</file>